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SOP\docs\sales_opt_support\consumer_business\excel\"/>
    </mc:Choice>
  </mc:AlternateContent>
  <xr:revisionPtr revIDLastSave="0" documentId="8_{7E8282C4-DEA9-46CA-82F7-79FB148F33A0}" xr6:coauthVersionLast="44" xr6:coauthVersionMax="44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Linearity" sheetId="7" state="hidden" r:id="rId1"/>
    <sheet name="OL -Overall" sheetId="5" r:id="rId2"/>
    <sheet name="OL-Onshore" sheetId="4" r:id="rId3"/>
    <sheet name="OL-Overseas" sheetId="1" r:id="rId4"/>
  </sheets>
  <definedNames>
    <definedName name="PERF_GREEN">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86" i="4" l="1"/>
  <c r="E2" i="5"/>
  <c r="V8" i="1"/>
  <c r="V8" i="5"/>
  <c r="D8" i="5" l="1"/>
  <c r="D9" i="5" s="1"/>
  <c r="E12" i="4"/>
  <c r="F12" i="4"/>
  <c r="G12" i="4"/>
  <c r="H12" i="4"/>
  <c r="I12" i="4"/>
  <c r="J12" i="4"/>
  <c r="K12" i="4"/>
  <c r="L12" i="4"/>
  <c r="M12" i="4"/>
  <c r="N12" i="4"/>
  <c r="O12" i="4"/>
  <c r="P12" i="4"/>
  <c r="Q12" i="4"/>
  <c r="R12" i="4"/>
  <c r="S12" i="4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D12" i="4" l="1"/>
  <c r="S36" i="1" l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S36" i="4"/>
  <c r="R36" i="4"/>
  <c r="Q36" i="4"/>
  <c r="Q36" i="5" s="1"/>
  <c r="P36" i="4"/>
  <c r="O36" i="4"/>
  <c r="N36" i="4"/>
  <c r="N36" i="5" s="1"/>
  <c r="M36" i="4"/>
  <c r="L36" i="4"/>
  <c r="K36" i="4"/>
  <c r="J36" i="4"/>
  <c r="I36" i="4"/>
  <c r="I36" i="5" s="1"/>
  <c r="H36" i="4"/>
  <c r="G36" i="4"/>
  <c r="F36" i="4"/>
  <c r="F36" i="5" s="1"/>
  <c r="E36" i="4"/>
  <c r="D36" i="4"/>
  <c r="J36" i="5" l="1"/>
  <c r="R36" i="5"/>
  <c r="K36" i="5"/>
  <c r="S36" i="5"/>
  <c r="D36" i="5"/>
  <c r="L36" i="5"/>
  <c r="E36" i="5"/>
  <c r="M36" i="5"/>
  <c r="G36" i="5"/>
  <c r="O36" i="5"/>
  <c r="H36" i="5"/>
  <c r="P36" i="5"/>
  <c r="B38" i="5"/>
  <c r="V35" i="1" l="1"/>
  <c r="U35" i="1"/>
  <c r="T35" i="1"/>
  <c r="S102" i="5" l="1"/>
  <c r="R102" i="5"/>
  <c r="Q102" i="5"/>
  <c r="P102" i="5"/>
  <c r="O102" i="5"/>
  <c r="V102" i="5" s="1"/>
  <c r="N102" i="5"/>
  <c r="M102" i="5"/>
  <c r="L102" i="5"/>
  <c r="K102" i="5"/>
  <c r="J102" i="5"/>
  <c r="I102" i="5"/>
  <c r="H102" i="5"/>
  <c r="G102" i="5"/>
  <c r="F102" i="5"/>
  <c r="E102" i="5"/>
  <c r="D102" i="5"/>
  <c r="S101" i="5"/>
  <c r="R101" i="5"/>
  <c r="Q101" i="5"/>
  <c r="P101" i="5"/>
  <c r="O101" i="5"/>
  <c r="V101" i="5" s="1"/>
  <c r="N101" i="5"/>
  <c r="M101" i="5"/>
  <c r="L101" i="5"/>
  <c r="K101" i="5"/>
  <c r="J101" i="5"/>
  <c r="I101" i="5"/>
  <c r="H101" i="5"/>
  <c r="G101" i="5"/>
  <c r="F101" i="5"/>
  <c r="E101" i="5"/>
  <c r="D101" i="5"/>
  <c r="S69" i="5"/>
  <c r="R69" i="5"/>
  <c r="Q69" i="5"/>
  <c r="P69" i="5"/>
  <c r="O69" i="5"/>
  <c r="N69" i="5"/>
  <c r="M69" i="5"/>
  <c r="L69" i="5"/>
  <c r="K69" i="5"/>
  <c r="J69" i="5"/>
  <c r="I69" i="5"/>
  <c r="H69" i="5"/>
  <c r="G69" i="5"/>
  <c r="F69" i="5"/>
  <c r="E69" i="5"/>
  <c r="D69" i="5"/>
  <c r="S68" i="5"/>
  <c r="R68" i="5"/>
  <c r="Q68" i="5"/>
  <c r="P68" i="5"/>
  <c r="P35" i="5" s="1"/>
  <c r="O68" i="5"/>
  <c r="N68" i="5"/>
  <c r="M68" i="5"/>
  <c r="L68" i="5"/>
  <c r="K68" i="5"/>
  <c r="J68" i="5"/>
  <c r="I68" i="5"/>
  <c r="I35" i="5" s="1"/>
  <c r="H68" i="5"/>
  <c r="H35" i="5" s="1"/>
  <c r="G68" i="5"/>
  <c r="G35" i="5" s="1"/>
  <c r="F68" i="5"/>
  <c r="E68" i="5"/>
  <c r="D68" i="5"/>
  <c r="T101" i="1"/>
  <c r="T101" i="4"/>
  <c r="V69" i="4"/>
  <c r="U69" i="4"/>
  <c r="T69" i="4"/>
  <c r="V68" i="4"/>
  <c r="U68" i="4"/>
  <c r="T68" i="4"/>
  <c r="O35" i="5" l="1"/>
  <c r="V69" i="5"/>
  <c r="U69" i="5"/>
  <c r="W69" i="4"/>
  <c r="Q35" i="5"/>
  <c r="E35" i="5"/>
  <c r="M35" i="5"/>
  <c r="W68" i="4"/>
  <c r="T69" i="5"/>
  <c r="T102" i="5"/>
  <c r="U102" i="5"/>
  <c r="R35" i="5"/>
  <c r="S35" i="5"/>
  <c r="K35" i="5"/>
  <c r="U68" i="5"/>
  <c r="V68" i="5"/>
  <c r="J35" i="5"/>
  <c r="T68" i="5"/>
  <c r="L35" i="5"/>
  <c r="U101" i="5"/>
  <c r="F35" i="5"/>
  <c r="N35" i="5"/>
  <c r="T101" i="5"/>
  <c r="D35" i="5"/>
  <c r="W69" i="5" l="1"/>
  <c r="W68" i="5"/>
  <c r="W102" i="5"/>
  <c r="W101" i="5"/>
  <c r="V101" i="1"/>
  <c r="U101" i="1"/>
  <c r="V102" i="1"/>
  <c r="U102" i="1"/>
  <c r="T102" i="1"/>
  <c r="V101" i="4"/>
  <c r="U101" i="4"/>
  <c r="V102" i="4"/>
  <c r="U102" i="4"/>
  <c r="T102" i="4"/>
  <c r="S35" i="4"/>
  <c r="R35" i="4"/>
  <c r="Q35" i="4"/>
  <c r="P35" i="4"/>
  <c r="O35" i="4"/>
  <c r="N35" i="4"/>
  <c r="M35" i="4"/>
  <c r="L35" i="4"/>
  <c r="K35" i="4"/>
  <c r="J35" i="4"/>
  <c r="I35" i="4"/>
  <c r="H35" i="4"/>
  <c r="G35" i="4"/>
  <c r="F35" i="4"/>
  <c r="E35" i="4"/>
  <c r="D35" i="4"/>
  <c r="W102" i="1" l="1"/>
  <c r="W102" i="4"/>
  <c r="W101" i="1"/>
  <c r="W101" i="4"/>
  <c r="S8" i="4" l="1"/>
  <c r="R8" i="4"/>
  <c r="Q8" i="4"/>
  <c r="P8" i="4"/>
  <c r="O8" i="4"/>
  <c r="N8" i="4"/>
  <c r="M8" i="4"/>
  <c r="L8" i="4"/>
  <c r="K8" i="4"/>
  <c r="J8" i="4"/>
  <c r="I8" i="4"/>
  <c r="F8" i="4"/>
  <c r="D1" i="4"/>
  <c r="N20" i="1"/>
  <c r="S20" i="1"/>
  <c r="S9" i="4"/>
  <c r="R9" i="4"/>
  <c r="Q9" i="4"/>
  <c r="P9" i="4"/>
  <c r="O9" i="4"/>
  <c r="N9" i="4"/>
  <c r="M9" i="4"/>
  <c r="L9" i="4"/>
  <c r="K9" i="4"/>
  <c r="J9" i="4"/>
  <c r="I9" i="4"/>
  <c r="H9" i="4"/>
  <c r="G9" i="4"/>
  <c r="F9" i="4"/>
  <c r="E9" i="4"/>
  <c r="H8" i="4"/>
  <c r="G8" i="4"/>
  <c r="E8" i="4"/>
  <c r="V36" i="5"/>
  <c r="U36" i="5"/>
  <c r="T36" i="5"/>
  <c r="V35" i="5"/>
  <c r="U35" i="5"/>
  <c r="T35" i="5"/>
  <c r="W36" i="5" l="1"/>
  <c r="W35" i="5"/>
  <c r="D8" i="4"/>
  <c r="D9" i="4" l="1"/>
  <c r="Q23" i="4"/>
  <c r="L19" i="1" l="1"/>
  <c r="S83" i="5" l="1"/>
  <c r="R83" i="5"/>
  <c r="Q83" i="5"/>
  <c r="P83" i="5"/>
  <c r="O83" i="5"/>
  <c r="N83" i="5"/>
  <c r="M83" i="5"/>
  <c r="L83" i="5"/>
  <c r="K83" i="5"/>
  <c r="J83" i="5"/>
  <c r="S50" i="5"/>
  <c r="R50" i="5"/>
  <c r="Q50" i="5"/>
  <c r="P50" i="5"/>
  <c r="O50" i="5"/>
  <c r="N50" i="5"/>
  <c r="M50" i="5"/>
  <c r="L50" i="5"/>
  <c r="K50" i="5"/>
  <c r="J50" i="5"/>
  <c r="S91" i="5" l="1"/>
  <c r="S90" i="5"/>
  <c r="R90" i="5"/>
  <c r="S89" i="5"/>
  <c r="R89" i="5"/>
  <c r="Q89" i="5"/>
  <c r="S88" i="5"/>
  <c r="R88" i="5"/>
  <c r="Q88" i="5"/>
  <c r="S87" i="5"/>
  <c r="R87" i="5"/>
  <c r="Q87" i="5"/>
  <c r="P87" i="5"/>
  <c r="S86" i="5"/>
  <c r="R86" i="5"/>
  <c r="Q86" i="5"/>
  <c r="P86" i="5"/>
  <c r="O86" i="5"/>
  <c r="N86" i="5"/>
  <c r="M86" i="5"/>
  <c r="S85" i="5"/>
  <c r="R85" i="5"/>
  <c r="Q85" i="5"/>
  <c r="P85" i="5"/>
  <c r="O85" i="5"/>
  <c r="N85" i="5"/>
  <c r="M85" i="5"/>
  <c r="L85" i="5"/>
  <c r="O84" i="5"/>
  <c r="N84" i="5"/>
  <c r="M84" i="5"/>
  <c r="L84" i="5"/>
  <c r="S58" i="5"/>
  <c r="S57" i="5"/>
  <c r="S56" i="5"/>
  <c r="R56" i="5"/>
  <c r="Q56" i="5"/>
  <c r="S55" i="5"/>
  <c r="R55" i="5"/>
  <c r="Q55" i="5"/>
  <c r="S54" i="5"/>
  <c r="R54" i="5"/>
  <c r="Q54" i="5"/>
  <c r="P54" i="5"/>
  <c r="S53" i="5"/>
  <c r="R53" i="5"/>
  <c r="Q53" i="5"/>
  <c r="P53" i="5"/>
  <c r="O53" i="5"/>
  <c r="N53" i="5"/>
  <c r="M53" i="5"/>
  <c r="S52" i="5"/>
  <c r="R52" i="5"/>
  <c r="Q52" i="5"/>
  <c r="P52" i="5"/>
  <c r="O52" i="5"/>
  <c r="N52" i="5"/>
  <c r="M52" i="5"/>
  <c r="L52" i="5"/>
  <c r="S51" i="5"/>
  <c r="R51" i="5"/>
  <c r="Q51" i="5"/>
  <c r="P51" i="5"/>
  <c r="O51" i="5"/>
  <c r="N51" i="5"/>
  <c r="M51" i="5"/>
  <c r="L51" i="5"/>
  <c r="K51" i="5"/>
  <c r="S17" i="5"/>
  <c r="R17" i="5"/>
  <c r="Q17" i="5"/>
  <c r="P17" i="5"/>
  <c r="O17" i="5"/>
  <c r="N17" i="5"/>
  <c r="M17" i="5"/>
  <c r="K17" i="5"/>
  <c r="I50" i="5"/>
  <c r="H91" i="1"/>
  <c r="I17" i="4"/>
  <c r="I49" i="5"/>
  <c r="P82" i="5"/>
  <c r="K16" i="4"/>
  <c r="S82" i="5"/>
  <c r="R82" i="5"/>
  <c r="Q82" i="5"/>
  <c r="O82" i="5"/>
  <c r="N82" i="5"/>
  <c r="M82" i="5"/>
  <c r="L82" i="5"/>
  <c r="K82" i="5"/>
  <c r="J82" i="5"/>
  <c r="I82" i="5"/>
  <c r="H82" i="5"/>
  <c r="S81" i="5"/>
  <c r="R81" i="5"/>
  <c r="Q81" i="5"/>
  <c r="P81" i="5"/>
  <c r="O81" i="5"/>
  <c r="N81" i="5"/>
  <c r="M81" i="5"/>
  <c r="L81" i="5"/>
  <c r="K81" i="5"/>
  <c r="J81" i="5"/>
  <c r="I81" i="5"/>
  <c r="H81" i="5"/>
  <c r="G81" i="5"/>
  <c r="S80" i="5"/>
  <c r="R80" i="5"/>
  <c r="Q80" i="5"/>
  <c r="P80" i="5"/>
  <c r="O80" i="5"/>
  <c r="N80" i="5"/>
  <c r="M80" i="5"/>
  <c r="L80" i="5"/>
  <c r="K80" i="5"/>
  <c r="J80" i="5"/>
  <c r="I80" i="5"/>
  <c r="H80" i="5"/>
  <c r="G80" i="5"/>
  <c r="S79" i="5"/>
  <c r="R79" i="5"/>
  <c r="Q79" i="5"/>
  <c r="P79" i="5"/>
  <c r="O79" i="5"/>
  <c r="N79" i="5"/>
  <c r="M79" i="5"/>
  <c r="L79" i="5"/>
  <c r="K79" i="5"/>
  <c r="J79" i="5"/>
  <c r="I79" i="5"/>
  <c r="H79" i="5"/>
  <c r="G79" i="5"/>
  <c r="F79" i="5"/>
  <c r="E79" i="5"/>
  <c r="P17" i="4"/>
  <c r="O17" i="4"/>
  <c r="N17" i="4"/>
  <c r="M17" i="4"/>
  <c r="L17" i="4"/>
  <c r="K17" i="4"/>
  <c r="J17" i="4"/>
  <c r="O16" i="4"/>
  <c r="N16" i="4"/>
  <c r="M16" i="4"/>
  <c r="L16" i="4"/>
  <c r="J16" i="4"/>
  <c r="I16" i="4"/>
  <c r="O20" i="5" l="1"/>
  <c r="R23" i="5"/>
  <c r="S21" i="5"/>
  <c r="P21" i="5"/>
  <c r="N18" i="5"/>
  <c r="Q21" i="5"/>
  <c r="P20" i="5"/>
  <c r="R20" i="5"/>
  <c r="O19" i="5"/>
  <c r="M19" i="5"/>
  <c r="Q20" i="5"/>
  <c r="P19" i="5"/>
  <c r="Q19" i="5"/>
  <c r="R21" i="5"/>
  <c r="S20" i="5"/>
  <c r="S19" i="5"/>
  <c r="R19" i="5"/>
  <c r="S23" i="5"/>
  <c r="L19" i="5"/>
  <c r="L26" i="5" s="1"/>
  <c r="N19" i="5"/>
  <c r="O18" i="5"/>
  <c r="S25" i="5"/>
  <c r="S24" i="5"/>
  <c r="Q23" i="5"/>
  <c r="Q26" i="5" s="1"/>
  <c r="R22" i="5"/>
  <c r="S22" i="5"/>
  <c r="Q22" i="5"/>
  <c r="N20" i="5"/>
  <c r="M20" i="5"/>
  <c r="M26" i="5" s="1"/>
  <c r="M18" i="5"/>
  <c r="L18" i="5"/>
  <c r="L17" i="5"/>
  <c r="J17" i="5"/>
  <c r="J26" i="5" s="1"/>
  <c r="H16" i="4"/>
  <c r="S48" i="5"/>
  <c r="R48" i="5"/>
  <c r="Q48" i="5"/>
  <c r="P48" i="5"/>
  <c r="O48" i="5"/>
  <c r="N48" i="5"/>
  <c r="M48" i="5"/>
  <c r="L48" i="5"/>
  <c r="K48" i="5"/>
  <c r="J48" i="5"/>
  <c r="I48" i="5"/>
  <c r="H48" i="5"/>
  <c r="S47" i="5"/>
  <c r="R47" i="5"/>
  <c r="Q47" i="5"/>
  <c r="P47" i="5"/>
  <c r="O47" i="5"/>
  <c r="N47" i="5"/>
  <c r="M47" i="5"/>
  <c r="L47" i="5"/>
  <c r="K47" i="5"/>
  <c r="J47" i="5"/>
  <c r="I47" i="5"/>
  <c r="I14" i="5" s="1"/>
  <c r="H47" i="5"/>
  <c r="H14" i="5" s="1"/>
  <c r="G47" i="5"/>
  <c r="S14" i="4" l="1"/>
  <c r="R14" i="4"/>
  <c r="Q14" i="4"/>
  <c r="P14" i="4"/>
  <c r="O14" i="4"/>
  <c r="N14" i="4"/>
  <c r="M14" i="4"/>
  <c r="L14" i="4"/>
  <c r="K14" i="4"/>
  <c r="J14" i="4"/>
  <c r="I14" i="4"/>
  <c r="H14" i="4"/>
  <c r="G14" i="4"/>
  <c r="F14" i="4"/>
  <c r="U79" i="1" l="1"/>
  <c r="S78" i="5" l="1"/>
  <c r="R78" i="5"/>
  <c r="Q78" i="5"/>
  <c r="P78" i="5"/>
  <c r="O78" i="5"/>
  <c r="N78" i="5"/>
  <c r="M78" i="5"/>
  <c r="L78" i="5"/>
  <c r="K78" i="5"/>
  <c r="J78" i="5"/>
  <c r="I78" i="5"/>
  <c r="H78" i="5"/>
  <c r="G78" i="5"/>
  <c r="F78" i="5"/>
  <c r="E78" i="5"/>
  <c r="S76" i="5"/>
  <c r="R76" i="5"/>
  <c r="Q76" i="5"/>
  <c r="P76" i="5"/>
  <c r="O76" i="5"/>
  <c r="N76" i="5"/>
  <c r="M76" i="5"/>
  <c r="L76" i="5"/>
  <c r="K76" i="5"/>
  <c r="J76" i="5"/>
  <c r="I76" i="5"/>
  <c r="H76" i="5"/>
  <c r="G76" i="5"/>
  <c r="F76" i="5"/>
  <c r="E76" i="5"/>
  <c r="S72" i="1" l="1"/>
  <c r="R72" i="1"/>
  <c r="Q72" i="1"/>
  <c r="P72" i="1"/>
  <c r="O72" i="1"/>
  <c r="N72" i="1"/>
  <c r="M72" i="1"/>
  <c r="L72" i="1"/>
  <c r="K72" i="1"/>
  <c r="J72" i="1"/>
  <c r="I72" i="1"/>
  <c r="H72" i="1"/>
  <c r="I16" i="1"/>
  <c r="H15" i="1"/>
  <c r="H16" i="1"/>
  <c r="P14" i="1"/>
  <c r="O14" i="1"/>
  <c r="N14" i="1"/>
  <c r="M14" i="1"/>
  <c r="L14" i="1"/>
  <c r="K14" i="1"/>
  <c r="J14" i="1"/>
  <c r="I14" i="1"/>
  <c r="H14" i="1"/>
  <c r="P13" i="1"/>
  <c r="O13" i="1"/>
  <c r="N13" i="1"/>
  <c r="M13" i="1"/>
  <c r="L13" i="1"/>
  <c r="K13" i="1"/>
  <c r="J13" i="1"/>
  <c r="I13" i="1"/>
  <c r="H13" i="1"/>
  <c r="P12" i="1"/>
  <c r="O12" i="1"/>
  <c r="N12" i="1"/>
  <c r="M12" i="1"/>
  <c r="L12" i="1"/>
  <c r="K12" i="1"/>
  <c r="J12" i="1"/>
  <c r="I12" i="1"/>
  <c r="H12" i="1"/>
  <c r="P9" i="1"/>
  <c r="P75" i="1" s="1"/>
  <c r="O9" i="1"/>
  <c r="O75" i="1" s="1"/>
  <c r="N9" i="1"/>
  <c r="N75" i="1" s="1"/>
  <c r="M9" i="1"/>
  <c r="M75" i="1" s="1"/>
  <c r="L9" i="1"/>
  <c r="L75" i="1" s="1"/>
  <c r="K9" i="1"/>
  <c r="K75" i="1" s="1"/>
  <c r="J9" i="1"/>
  <c r="J75" i="1" s="1"/>
  <c r="I9" i="1"/>
  <c r="H9" i="1"/>
  <c r="H75" i="1" s="1"/>
  <c r="P8" i="1"/>
  <c r="P74" i="1" s="1"/>
  <c r="O8" i="1"/>
  <c r="N8" i="1"/>
  <c r="N74" i="1" s="1"/>
  <c r="M8" i="1"/>
  <c r="M74" i="1" s="1"/>
  <c r="L8" i="1"/>
  <c r="L74" i="1" s="1"/>
  <c r="K8" i="1"/>
  <c r="K74" i="1" s="1"/>
  <c r="J8" i="1"/>
  <c r="I8" i="1"/>
  <c r="I74" i="1" s="1"/>
  <c r="H8" i="1"/>
  <c r="H74" i="1" s="1"/>
  <c r="Q7" i="1"/>
  <c r="Q73" i="1" s="1"/>
  <c r="P7" i="1"/>
  <c r="P73" i="1" s="1"/>
  <c r="O7" i="1"/>
  <c r="O73" i="1" s="1"/>
  <c r="N7" i="1"/>
  <c r="N73" i="1" s="1"/>
  <c r="M7" i="1"/>
  <c r="M73" i="1" s="1"/>
  <c r="L7" i="1"/>
  <c r="L73" i="1" s="1"/>
  <c r="K7" i="1"/>
  <c r="K73" i="1" s="1"/>
  <c r="J7" i="1"/>
  <c r="J73" i="1" s="1"/>
  <c r="I7" i="1"/>
  <c r="I73" i="1" s="1"/>
  <c r="H7" i="1"/>
  <c r="H73" i="1" s="1"/>
  <c r="O72" i="4"/>
  <c r="J72" i="4"/>
  <c r="I72" i="4"/>
  <c r="P7" i="4"/>
  <c r="P40" i="4" s="1"/>
  <c r="O7" i="4"/>
  <c r="O40" i="4" s="1"/>
  <c r="N7" i="4"/>
  <c r="N73" i="4" s="1"/>
  <c r="M7" i="4"/>
  <c r="M73" i="4" s="1"/>
  <c r="L7" i="4"/>
  <c r="L73" i="4" s="1"/>
  <c r="K7" i="4"/>
  <c r="K73" i="4" s="1"/>
  <c r="J7" i="4"/>
  <c r="J73" i="4" s="1"/>
  <c r="I7" i="4"/>
  <c r="I40" i="4" s="1"/>
  <c r="I39" i="4"/>
  <c r="V36" i="4"/>
  <c r="U36" i="4"/>
  <c r="T36" i="4"/>
  <c r="V35" i="4"/>
  <c r="U35" i="4"/>
  <c r="T35" i="4"/>
  <c r="Q10" i="4"/>
  <c r="P10" i="4"/>
  <c r="O10" i="4"/>
  <c r="N10" i="4"/>
  <c r="M10" i="4"/>
  <c r="L10" i="4"/>
  <c r="K10" i="4"/>
  <c r="J10" i="4"/>
  <c r="I10" i="4"/>
  <c r="R43" i="5"/>
  <c r="Q43" i="5"/>
  <c r="Q10" i="5" s="1"/>
  <c r="P43" i="5"/>
  <c r="P10" i="5" s="1"/>
  <c r="O43" i="5"/>
  <c r="O10" i="5" s="1"/>
  <c r="N43" i="5"/>
  <c r="N10" i="5" s="1"/>
  <c r="M43" i="5"/>
  <c r="M10" i="5" s="1"/>
  <c r="L43" i="5"/>
  <c r="L10" i="5" s="1"/>
  <c r="K43" i="5"/>
  <c r="K10" i="5" s="1"/>
  <c r="J43" i="5"/>
  <c r="J10" i="5" s="1"/>
  <c r="I43" i="5"/>
  <c r="I10" i="5" s="1"/>
  <c r="U8" i="5"/>
  <c r="T9" i="5"/>
  <c r="I75" i="5"/>
  <c r="I73" i="5"/>
  <c r="I72" i="5"/>
  <c r="I16" i="5"/>
  <c r="I46" i="5"/>
  <c r="I45" i="5"/>
  <c r="I42" i="5"/>
  <c r="I40" i="5"/>
  <c r="I39" i="5"/>
  <c r="I41" i="5"/>
  <c r="I15" i="4"/>
  <c r="I13" i="4"/>
  <c r="I42" i="4"/>
  <c r="D44" i="4"/>
  <c r="P75" i="4"/>
  <c r="O42" i="4"/>
  <c r="P74" i="4"/>
  <c r="O75" i="5"/>
  <c r="O73" i="5"/>
  <c r="O72" i="5"/>
  <c r="O39" i="4"/>
  <c r="O39" i="1"/>
  <c r="O49" i="5"/>
  <c r="O14" i="5"/>
  <c r="O46" i="5"/>
  <c r="O45" i="5"/>
  <c r="O42" i="5"/>
  <c r="O41" i="5"/>
  <c r="O40" i="5"/>
  <c r="O39" i="5"/>
  <c r="O20" i="4"/>
  <c r="O19" i="4"/>
  <c r="O18" i="4"/>
  <c r="O15" i="4"/>
  <c r="O13" i="4"/>
  <c r="O20" i="1"/>
  <c r="O19" i="1"/>
  <c r="O18" i="1"/>
  <c r="O17" i="1"/>
  <c r="O16" i="1"/>
  <c r="O15" i="1"/>
  <c r="G91" i="1"/>
  <c r="F91" i="1"/>
  <c r="E44" i="4" l="1"/>
  <c r="F44" i="4" s="1"/>
  <c r="G44" i="4" s="1"/>
  <c r="H44" i="4" s="1"/>
  <c r="I44" i="4" s="1"/>
  <c r="J44" i="4" s="1"/>
  <c r="K44" i="4" s="1"/>
  <c r="L44" i="4" s="1"/>
  <c r="M44" i="4" s="1"/>
  <c r="N44" i="4" s="1"/>
  <c r="O44" i="4" s="1"/>
  <c r="P44" i="4" s="1"/>
  <c r="Q44" i="4" s="1"/>
  <c r="R44" i="4" s="1"/>
  <c r="S44" i="4" s="1"/>
  <c r="I73" i="4"/>
  <c r="J74" i="1"/>
  <c r="U8" i="1"/>
  <c r="O73" i="4"/>
  <c r="P73" i="4"/>
  <c r="O74" i="1"/>
  <c r="I75" i="1"/>
  <c r="T9" i="1"/>
  <c r="O42" i="1"/>
  <c r="O75" i="4"/>
  <c r="I75" i="4"/>
  <c r="U10" i="5"/>
  <c r="I13" i="5"/>
  <c r="I12" i="5"/>
  <c r="I15" i="5"/>
  <c r="I74" i="5"/>
  <c r="O74" i="5"/>
  <c r="O41" i="1"/>
  <c r="O74" i="4"/>
  <c r="O16" i="5"/>
  <c r="O15" i="5"/>
  <c r="O12" i="5"/>
  <c r="O13" i="5"/>
  <c r="O40" i="1"/>
  <c r="O41" i="4" l="1"/>
  <c r="V70" i="4" l="1"/>
  <c r="U70" i="4"/>
  <c r="T70" i="4"/>
  <c r="V37" i="4"/>
  <c r="U37" i="4"/>
  <c r="T37" i="4"/>
  <c r="U49" i="1" l="1"/>
  <c r="V49" i="1"/>
  <c r="U48" i="1"/>
  <c r="V52" i="5" l="1"/>
  <c r="V48" i="1"/>
  <c r="V85" i="5"/>
  <c r="V53" i="5"/>
  <c r="V51" i="5"/>
  <c r="V50" i="5"/>
  <c r="N16" i="1"/>
  <c r="Q16" i="1"/>
  <c r="K49" i="5"/>
  <c r="L49" i="5"/>
  <c r="M49" i="5"/>
  <c r="N49" i="5"/>
  <c r="P49" i="5"/>
  <c r="Q49" i="5"/>
  <c r="R49" i="5"/>
  <c r="S49" i="5"/>
  <c r="G48" i="5"/>
  <c r="V85" i="1"/>
  <c r="I15" i="1"/>
  <c r="K15" i="1"/>
  <c r="N15" i="1"/>
  <c r="P15" i="1"/>
  <c r="R15" i="1"/>
  <c r="S16" i="1"/>
  <c r="S19" i="1"/>
  <c r="S25" i="4"/>
  <c r="S24" i="4"/>
  <c r="R23" i="4"/>
  <c r="R22" i="4"/>
  <c r="Q22" i="4"/>
  <c r="R21" i="4"/>
  <c r="Q21" i="4"/>
  <c r="P21" i="4"/>
  <c r="S20" i="4"/>
  <c r="R20" i="4"/>
  <c r="Q20" i="4"/>
  <c r="P20" i="4"/>
  <c r="M20" i="4"/>
  <c r="S19" i="4"/>
  <c r="R19" i="4"/>
  <c r="Q19" i="4"/>
  <c r="P19" i="4"/>
  <c r="M19" i="4"/>
  <c r="L19" i="4"/>
  <c r="M18" i="4"/>
  <c r="L18" i="4"/>
  <c r="S17" i="4"/>
  <c r="R17" i="4"/>
  <c r="Q17" i="4"/>
  <c r="S16" i="4"/>
  <c r="R16" i="4"/>
  <c r="Q16" i="4"/>
  <c r="P16" i="4"/>
  <c r="S15" i="4"/>
  <c r="R15" i="4"/>
  <c r="Q15" i="4"/>
  <c r="P15" i="4"/>
  <c r="N15" i="4"/>
  <c r="M15" i="4"/>
  <c r="L15" i="4"/>
  <c r="K15" i="4"/>
  <c r="H15" i="4"/>
  <c r="G15" i="4"/>
  <c r="Q20" i="1"/>
  <c r="R19" i="1"/>
  <c r="Q19" i="1"/>
  <c r="M19" i="1"/>
  <c r="P18" i="1"/>
  <c r="J17" i="1"/>
  <c r="M16" i="1"/>
  <c r="Q15" i="1"/>
  <c r="M15" i="1" l="1"/>
  <c r="S18" i="1"/>
  <c r="R23" i="1"/>
  <c r="Q17" i="1"/>
  <c r="R20" i="1"/>
  <c r="Q14" i="1"/>
  <c r="N16" i="5"/>
  <c r="R16" i="5"/>
  <c r="K15" i="5"/>
  <c r="V48" i="5"/>
  <c r="M15" i="5"/>
  <c r="P20" i="1"/>
  <c r="L16" i="1"/>
  <c r="L15" i="1"/>
  <c r="S14" i="1"/>
  <c r="S24" i="1"/>
  <c r="Q22" i="1"/>
  <c r="Q21" i="1"/>
  <c r="N21" i="1"/>
  <c r="R21" i="1"/>
  <c r="P21" i="1"/>
  <c r="V20" i="5"/>
  <c r="M20" i="1"/>
  <c r="R18" i="1"/>
  <c r="Q18" i="1"/>
  <c r="M18" i="1"/>
  <c r="L18" i="1"/>
  <c r="M17" i="1"/>
  <c r="S17" i="1"/>
  <c r="V17" i="5"/>
  <c r="N17" i="1"/>
  <c r="P17" i="1"/>
  <c r="K17" i="1"/>
  <c r="M16" i="5"/>
  <c r="U82" i="1"/>
  <c r="R16" i="1"/>
  <c r="V82" i="1"/>
  <c r="V81" i="1"/>
  <c r="S15" i="5"/>
  <c r="H15" i="5"/>
  <c r="R15" i="5"/>
  <c r="P15" i="5"/>
  <c r="R14" i="1"/>
  <c r="L14" i="5"/>
  <c r="G14" i="5"/>
  <c r="N14" i="5"/>
  <c r="M14" i="5"/>
  <c r="G14" i="1"/>
  <c r="P16" i="5"/>
  <c r="K16" i="5"/>
  <c r="S25" i="1"/>
  <c r="R24" i="1"/>
  <c r="Q23" i="1"/>
  <c r="R22" i="1"/>
  <c r="V19" i="5"/>
  <c r="V86" i="1"/>
  <c r="V84" i="1"/>
  <c r="V49" i="5"/>
  <c r="V83" i="1"/>
  <c r="U83" i="1"/>
  <c r="S14" i="5"/>
  <c r="R14" i="5"/>
  <c r="Q14" i="5"/>
  <c r="V47" i="1"/>
  <c r="U47" i="1"/>
  <c r="P16" i="1"/>
  <c r="Q16" i="5"/>
  <c r="L16" i="5"/>
  <c r="K16" i="1"/>
  <c r="Q15" i="5"/>
  <c r="L15" i="5"/>
  <c r="U81" i="1"/>
  <c r="V80" i="5"/>
  <c r="G15" i="5"/>
  <c r="G15" i="1"/>
  <c r="L17" i="1"/>
  <c r="R17" i="1"/>
  <c r="P19" i="1"/>
  <c r="V19" i="1" s="1"/>
  <c r="S15" i="1"/>
  <c r="V15" i="1" s="1"/>
  <c r="V20" i="1" l="1"/>
  <c r="V18" i="1"/>
  <c r="V16" i="1"/>
  <c r="G26" i="5"/>
  <c r="V86" i="5"/>
  <c r="U17" i="1"/>
  <c r="V17" i="1"/>
  <c r="V14" i="1"/>
  <c r="V83" i="5"/>
  <c r="N15" i="5"/>
  <c r="V15" i="5"/>
  <c r="V81" i="5"/>
  <c r="V47" i="5"/>
  <c r="K14" i="5"/>
  <c r="P14" i="5"/>
  <c r="V14" i="5" s="1"/>
  <c r="U80" i="1" l="1"/>
  <c r="V80" i="1"/>
  <c r="F47" i="5"/>
  <c r="S13" i="4" l="1"/>
  <c r="R13" i="4"/>
  <c r="Q13" i="4"/>
  <c r="P13" i="4"/>
  <c r="N13" i="4"/>
  <c r="M13" i="4"/>
  <c r="L13" i="4"/>
  <c r="K13" i="4"/>
  <c r="H13" i="4"/>
  <c r="G13" i="4"/>
  <c r="F13" i="4"/>
  <c r="E13" i="4"/>
  <c r="S46" i="5"/>
  <c r="S62" i="5" s="1"/>
  <c r="Q46" i="5"/>
  <c r="P46" i="5"/>
  <c r="L46" i="5"/>
  <c r="K46" i="5"/>
  <c r="G46" i="5"/>
  <c r="F46" i="5"/>
  <c r="I41" i="4" l="1"/>
  <c r="I74" i="4"/>
  <c r="L13" i="5"/>
  <c r="Q13" i="5"/>
  <c r="G12" i="1"/>
  <c r="S13" i="1"/>
  <c r="S12" i="1"/>
  <c r="F12" i="1"/>
  <c r="E13" i="1"/>
  <c r="Q12" i="1"/>
  <c r="G13" i="5"/>
  <c r="R13" i="1"/>
  <c r="K13" i="5"/>
  <c r="H46" i="5"/>
  <c r="H13" i="5" s="1"/>
  <c r="R46" i="5"/>
  <c r="R13" i="5" s="1"/>
  <c r="V79" i="1"/>
  <c r="E46" i="5"/>
  <c r="E13" i="5" s="1"/>
  <c r="E26" i="5" s="1"/>
  <c r="N46" i="5"/>
  <c r="N13" i="5" s="1"/>
  <c r="E12" i="1"/>
  <c r="M46" i="5"/>
  <c r="M13" i="5" s="1"/>
  <c r="F13" i="5"/>
  <c r="F13" i="1"/>
  <c r="G13" i="1"/>
  <c r="Q13" i="1"/>
  <c r="U46" i="1"/>
  <c r="V46" i="1"/>
  <c r="R12" i="1"/>
  <c r="S13" i="5" l="1"/>
  <c r="V13" i="1"/>
  <c r="V79" i="5"/>
  <c r="P13" i="5"/>
  <c r="V46" i="5"/>
  <c r="V13" i="5" l="1"/>
  <c r="T36" i="1"/>
  <c r="B36" i="4" l="1"/>
  <c r="B35" i="4"/>
  <c r="B69" i="1" l="1"/>
  <c r="B68" i="1" l="1"/>
  <c r="D77" i="4" l="1"/>
  <c r="D13" i="4" l="1"/>
  <c r="U13" i="1"/>
  <c r="D42" i="5"/>
  <c r="D10" i="4"/>
  <c r="D11" i="4" s="1"/>
  <c r="D74" i="4"/>
  <c r="D40" i="4"/>
  <c r="D6" i="4"/>
  <c r="D39" i="4" s="1"/>
  <c r="D8" i="1"/>
  <c r="D41" i="1" s="1"/>
  <c r="D73" i="1"/>
  <c r="D40" i="1"/>
  <c r="D39" i="1"/>
  <c r="D41" i="5"/>
  <c r="D40" i="5"/>
  <c r="D39" i="5"/>
  <c r="D72" i="1"/>
  <c r="D74" i="5"/>
  <c r="D73" i="5"/>
  <c r="D72" i="5"/>
  <c r="D72" i="4" l="1"/>
  <c r="D41" i="4"/>
  <c r="D11" i="1"/>
  <c r="D78" i="5"/>
  <c r="D74" i="1"/>
  <c r="D9" i="1"/>
  <c r="D75" i="1" s="1"/>
  <c r="D75" i="5"/>
  <c r="D73" i="4"/>
  <c r="D77" i="1"/>
  <c r="D76" i="5"/>
  <c r="D79" i="5" l="1"/>
  <c r="T79" i="1"/>
  <c r="D43" i="5"/>
  <c r="D42" i="1"/>
  <c r="D75" i="4"/>
  <c r="D42" i="4"/>
  <c r="D77" i="5"/>
  <c r="V67" i="4"/>
  <c r="V100" i="4" s="1"/>
  <c r="U67" i="4"/>
  <c r="U100" i="4" s="1"/>
  <c r="T67" i="4"/>
  <c r="T100" i="4" s="1"/>
  <c r="V66" i="4"/>
  <c r="V99" i="4" s="1"/>
  <c r="U66" i="4"/>
  <c r="U99" i="4" s="1"/>
  <c r="T66" i="4"/>
  <c r="T99" i="4" s="1"/>
  <c r="W79" i="1" l="1"/>
  <c r="D10" i="5"/>
  <c r="D11" i="5" s="1"/>
  <c r="D12" i="1"/>
  <c r="D45" i="5"/>
  <c r="D12" i="5" s="1"/>
  <c r="D44" i="5"/>
  <c r="U76" i="4"/>
  <c r="T46" i="1" l="1"/>
  <c r="W46" i="1" s="1"/>
  <c r="D46" i="5"/>
  <c r="D13" i="5" s="1"/>
  <c r="D13" i="1"/>
  <c r="T13" i="1" s="1"/>
  <c r="W13" i="1" s="1"/>
  <c r="T43" i="4"/>
  <c r="E77" i="4"/>
  <c r="T76" i="4"/>
  <c r="V76" i="4"/>
  <c r="D14" i="5" l="1"/>
  <c r="D26" i="5"/>
  <c r="W76" i="4"/>
  <c r="S45" i="5" l="1"/>
  <c r="S12" i="5" s="1"/>
  <c r="R45" i="5"/>
  <c r="R12" i="5" s="1"/>
  <c r="Q45" i="5"/>
  <c r="Q12" i="5" s="1"/>
  <c r="P45" i="5"/>
  <c r="P12" i="5" s="1"/>
  <c r="N45" i="5"/>
  <c r="N12" i="5" s="1"/>
  <c r="M45" i="5"/>
  <c r="M12" i="5" s="1"/>
  <c r="L45" i="5"/>
  <c r="L12" i="5" s="1"/>
  <c r="K45" i="5"/>
  <c r="K12" i="5" s="1"/>
  <c r="J45" i="5"/>
  <c r="J12" i="5" s="1"/>
  <c r="H45" i="5"/>
  <c r="H12" i="5" s="1"/>
  <c r="G45" i="5"/>
  <c r="G12" i="5" s="1"/>
  <c r="F45" i="5"/>
  <c r="F12" i="5" s="1"/>
  <c r="E45" i="5" l="1"/>
  <c r="E12" i="5" s="1"/>
  <c r="T45" i="1"/>
  <c r="T78" i="1"/>
  <c r="E77" i="1"/>
  <c r="T76" i="1"/>
  <c r="V36" i="1"/>
  <c r="U36" i="1"/>
  <c r="T45" i="5" l="1"/>
  <c r="W35" i="1"/>
  <c r="W36" i="1"/>
  <c r="B95" i="5"/>
  <c r="B62" i="5"/>
  <c r="W36" i="4" l="1"/>
  <c r="B29" i="5"/>
  <c r="W35" i="4" l="1"/>
  <c r="S7" i="1"/>
  <c r="S73" i="1" s="1"/>
  <c r="R7" i="1"/>
  <c r="R73" i="1" s="1"/>
  <c r="G7" i="1"/>
  <c r="F7" i="1"/>
  <c r="E7" i="1"/>
  <c r="W73" i="5"/>
  <c r="V73" i="5"/>
  <c r="U73" i="5"/>
  <c r="T73" i="5"/>
  <c r="S73" i="5"/>
  <c r="R73" i="5"/>
  <c r="Q73" i="5"/>
  <c r="P73" i="5"/>
  <c r="N73" i="5"/>
  <c r="M73" i="5"/>
  <c r="L73" i="5"/>
  <c r="K73" i="5"/>
  <c r="J73" i="5"/>
  <c r="H73" i="5"/>
  <c r="G73" i="5"/>
  <c r="F73" i="5"/>
  <c r="W72" i="5"/>
  <c r="V72" i="5"/>
  <c r="U72" i="5"/>
  <c r="T72" i="5"/>
  <c r="S72" i="5"/>
  <c r="R72" i="5"/>
  <c r="Q72" i="5"/>
  <c r="P72" i="5"/>
  <c r="N72" i="5"/>
  <c r="M72" i="5"/>
  <c r="L72" i="5"/>
  <c r="K72" i="5"/>
  <c r="J72" i="5"/>
  <c r="H72" i="5"/>
  <c r="G72" i="5"/>
  <c r="F72" i="5"/>
  <c r="E73" i="5"/>
  <c r="E74" i="5"/>
  <c r="W40" i="5"/>
  <c r="V40" i="5"/>
  <c r="U40" i="5"/>
  <c r="T40" i="5"/>
  <c r="S40" i="5"/>
  <c r="R40" i="5"/>
  <c r="Q40" i="5"/>
  <c r="P40" i="5"/>
  <c r="N40" i="5"/>
  <c r="M40" i="5"/>
  <c r="L40" i="5"/>
  <c r="K40" i="5"/>
  <c r="J40" i="5"/>
  <c r="H40" i="5"/>
  <c r="G40" i="5"/>
  <c r="F40" i="5"/>
  <c r="W39" i="5"/>
  <c r="V39" i="5"/>
  <c r="U39" i="5"/>
  <c r="T39" i="5"/>
  <c r="S39" i="5"/>
  <c r="R39" i="5"/>
  <c r="Q39" i="5"/>
  <c r="P39" i="5"/>
  <c r="N39" i="5"/>
  <c r="M39" i="5"/>
  <c r="L39" i="5"/>
  <c r="K39" i="5"/>
  <c r="J39" i="5"/>
  <c r="H39" i="5"/>
  <c r="G39" i="5"/>
  <c r="F39" i="5"/>
  <c r="E40" i="5"/>
  <c r="W7" i="4"/>
  <c r="W40" i="4" s="1"/>
  <c r="V7" i="4"/>
  <c r="V73" i="4" s="1"/>
  <c r="U7" i="4"/>
  <c r="U40" i="4" s="1"/>
  <c r="T7" i="4"/>
  <c r="T73" i="4" s="1"/>
  <c r="W6" i="4"/>
  <c r="W72" i="4" s="1"/>
  <c r="V6" i="4"/>
  <c r="U6" i="4"/>
  <c r="T6" i="4"/>
  <c r="S7" i="4"/>
  <c r="S40" i="4" s="1"/>
  <c r="R7" i="4"/>
  <c r="Q7" i="4"/>
  <c r="M40" i="4"/>
  <c r="K40" i="4"/>
  <c r="H7" i="4"/>
  <c r="H40" i="4" s="1"/>
  <c r="G7" i="4"/>
  <c r="G40" i="4" s="1"/>
  <c r="F7" i="4"/>
  <c r="F40" i="4" s="1"/>
  <c r="E7" i="4"/>
  <c r="E73" i="4" s="1"/>
  <c r="S6" i="4"/>
  <c r="S39" i="4" s="1"/>
  <c r="R6" i="4"/>
  <c r="R39" i="4" s="1"/>
  <c r="Q6" i="4"/>
  <c r="Q39" i="4" s="1"/>
  <c r="P6" i="4"/>
  <c r="P72" i="4" s="1"/>
  <c r="N6" i="4"/>
  <c r="M6" i="4"/>
  <c r="M72" i="4" s="1"/>
  <c r="L6" i="4"/>
  <c r="K6" i="4"/>
  <c r="K72" i="4" s="1"/>
  <c r="J39" i="4"/>
  <c r="H6" i="4"/>
  <c r="H39" i="4" s="1"/>
  <c r="G6" i="4"/>
  <c r="G72" i="4" s="1"/>
  <c r="F6" i="4"/>
  <c r="F72" i="4" s="1"/>
  <c r="E6" i="4"/>
  <c r="L39" i="4" l="1"/>
  <c r="L72" i="4"/>
  <c r="N39" i="4"/>
  <c r="N72" i="4"/>
  <c r="Q73" i="4"/>
  <c r="Q40" i="4"/>
  <c r="R40" i="4"/>
  <c r="R73" i="4"/>
  <c r="V82" i="4"/>
  <c r="V49" i="4"/>
  <c r="V20" i="4"/>
  <c r="V17" i="4"/>
  <c r="V16" i="4"/>
  <c r="V15" i="4"/>
  <c r="V19" i="4"/>
  <c r="V14" i="4"/>
  <c r="U82" i="4"/>
  <c r="U49" i="4"/>
  <c r="V13" i="4"/>
  <c r="U79" i="4"/>
  <c r="U81" i="4"/>
  <c r="U80" i="4"/>
  <c r="U50" i="4"/>
  <c r="U48" i="4"/>
  <c r="U47" i="4"/>
  <c r="U46" i="4"/>
  <c r="V79" i="4"/>
  <c r="V81" i="4"/>
  <c r="V83" i="4"/>
  <c r="V85" i="4"/>
  <c r="V80" i="4"/>
  <c r="V53" i="4"/>
  <c r="V52" i="4"/>
  <c r="V51" i="4"/>
  <c r="V50" i="4"/>
  <c r="V48" i="4"/>
  <c r="V46" i="4"/>
  <c r="V47" i="4"/>
  <c r="U78" i="4"/>
  <c r="T39" i="4"/>
  <c r="T78" i="4"/>
  <c r="T45" i="4"/>
  <c r="U72" i="4"/>
  <c r="V39" i="4"/>
  <c r="U73" i="4"/>
  <c r="L40" i="4"/>
  <c r="T40" i="4"/>
  <c r="W73" i="4"/>
  <c r="M39" i="4"/>
  <c r="F73" i="4"/>
  <c r="J40" i="4"/>
  <c r="S72" i="4"/>
  <c r="G39" i="4"/>
  <c r="V72" i="4"/>
  <c r="P39" i="4"/>
  <c r="K39" i="4"/>
  <c r="E40" i="4"/>
  <c r="H72" i="4"/>
  <c r="Q72" i="4"/>
  <c r="G73" i="4"/>
  <c r="U39" i="4"/>
  <c r="F39" i="4"/>
  <c r="W39" i="4"/>
  <c r="N40" i="4"/>
  <c r="V40" i="4"/>
  <c r="R72" i="4"/>
  <c r="H73" i="4"/>
  <c r="T72" i="4"/>
  <c r="S73" i="4"/>
  <c r="T79" i="4" l="1"/>
  <c r="J46" i="5"/>
  <c r="U46" i="5" s="1"/>
  <c r="T46" i="4"/>
  <c r="W46" i="4" s="1"/>
  <c r="Q7" i="7"/>
  <c r="Q6" i="7"/>
  <c r="P84" i="5" l="1"/>
  <c r="P18" i="4"/>
  <c r="V84" i="4"/>
  <c r="Q84" i="5"/>
  <c r="Q18" i="5" s="1"/>
  <c r="Q18" i="4"/>
  <c r="R84" i="5"/>
  <c r="R18" i="5" s="1"/>
  <c r="R18" i="4"/>
  <c r="S84" i="5"/>
  <c r="S18" i="4"/>
  <c r="T79" i="5"/>
  <c r="U79" i="5"/>
  <c r="J13" i="4"/>
  <c r="W79" i="4"/>
  <c r="J13" i="5"/>
  <c r="T46" i="5"/>
  <c r="W46" i="5" s="1"/>
  <c r="Q8" i="7"/>
  <c r="S18" i="5" l="1"/>
  <c r="S92" i="5"/>
  <c r="V18" i="4"/>
  <c r="P18" i="5"/>
  <c r="V18" i="5" s="1"/>
  <c r="V84" i="5"/>
  <c r="W79" i="5"/>
  <c r="T13" i="5"/>
  <c r="U13" i="5"/>
  <c r="T13" i="4"/>
  <c r="U13" i="4"/>
  <c r="E75" i="5"/>
  <c r="W13" i="4" l="1"/>
  <c r="W13" i="5"/>
  <c r="I51" i="4" l="1"/>
  <c r="I51" i="5" s="1"/>
  <c r="R92" i="4"/>
  <c r="S59" i="4"/>
  <c r="I84" i="4"/>
  <c r="I18" i="4"/>
  <c r="I19" i="4" s="1"/>
  <c r="I20" i="4" s="1"/>
  <c r="I21" i="4" s="1"/>
  <c r="I22" i="4" s="1"/>
  <c r="I23" i="4" s="1"/>
  <c r="I24" i="4" s="1"/>
  <c r="I25" i="4" s="1"/>
  <c r="E14" i="4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S95" i="4"/>
  <c r="H83" i="4"/>
  <c r="S62" i="4"/>
  <c r="M21" i="4"/>
  <c r="M22" i="4" s="1"/>
  <c r="M23" i="4" s="1"/>
  <c r="L20" i="4"/>
  <c r="Q24" i="4"/>
  <c r="Q25" i="4" s="1"/>
  <c r="G16" i="4"/>
  <c r="G17" i="4" s="1"/>
  <c r="G18" i="4" s="1"/>
  <c r="G19" i="4" s="1"/>
  <c r="G20" i="4" s="1"/>
  <c r="G21" i="4" s="1"/>
  <c r="G22" i="4" s="1"/>
  <c r="G23" i="4" s="1"/>
  <c r="G24" i="4" s="1"/>
  <c r="G25" i="4" s="1"/>
  <c r="R91" i="4"/>
  <c r="Q90" i="4"/>
  <c r="L86" i="4"/>
  <c r="M87" i="4"/>
  <c r="R58" i="4"/>
  <c r="E47" i="4"/>
  <c r="D47" i="4"/>
  <c r="Q57" i="4"/>
  <c r="Q57" i="5" s="1"/>
  <c r="G49" i="4"/>
  <c r="F48" i="4"/>
  <c r="E80" i="4"/>
  <c r="G82" i="4"/>
  <c r="D80" i="4"/>
  <c r="B95" i="4"/>
  <c r="B62" i="4"/>
  <c r="B29" i="4"/>
  <c r="M24" i="4" l="1"/>
  <c r="M25" i="4" s="1"/>
  <c r="M26" i="4"/>
  <c r="L21" i="4"/>
  <c r="L22" i="4" s="1"/>
  <c r="L23" i="4" s="1"/>
  <c r="L24" i="4" s="1"/>
  <c r="L25" i="4" s="1"/>
  <c r="L26" i="4"/>
  <c r="Q92" i="4"/>
  <c r="Q58" i="4"/>
  <c r="Q58" i="5" s="1"/>
  <c r="Q59" i="4"/>
  <c r="Q62" i="4"/>
  <c r="I29" i="4"/>
  <c r="I26" i="4"/>
  <c r="I85" i="4"/>
  <c r="I52" i="4"/>
  <c r="I53" i="4" s="1"/>
  <c r="R58" i="5"/>
  <c r="M88" i="4"/>
  <c r="M89" i="4" s="1"/>
  <c r="R95" i="4"/>
  <c r="E81" i="4"/>
  <c r="E82" i="4" s="1"/>
  <c r="L87" i="4"/>
  <c r="G83" i="4"/>
  <c r="U83" i="4"/>
  <c r="Q29" i="4"/>
  <c r="D14" i="4"/>
  <c r="Q91" i="4"/>
  <c r="T47" i="4"/>
  <c r="T80" i="4"/>
  <c r="E26" i="4"/>
  <c r="E29" i="4"/>
  <c r="M54" i="4"/>
  <c r="F49" i="4"/>
  <c r="D48" i="4"/>
  <c r="E48" i="4"/>
  <c r="G50" i="4"/>
  <c r="L53" i="4"/>
  <c r="D81" i="4"/>
  <c r="P92" i="4" l="1"/>
  <c r="O91" i="4"/>
  <c r="I53" i="5"/>
  <c r="I54" i="4"/>
  <c r="M54" i="5"/>
  <c r="I86" i="4"/>
  <c r="I87" i="4" s="1"/>
  <c r="L53" i="5"/>
  <c r="I52" i="5"/>
  <c r="P58" i="4"/>
  <c r="P58" i="5" s="1"/>
  <c r="G50" i="5"/>
  <c r="G84" i="4"/>
  <c r="Q95" i="4"/>
  <c r="L88" i="4"/>
  <c r="P91" i="4"/>
  <c r="W47" i="4"/>
  <c r="U48" i="5"/>
  <c r="W80" i="4"/>
  <c r="D15" i="4"/>
  <c r="F81" i="4"/>
  <c r="U47" i="5"/>
  <c r="M90" i="4"/>
  <c r="M55" i="4"/>
  <c r="D49" i="4"/>
  <c r="E49" i="4"/>
  <c r="G51" i="4"/>
  <c r="G51" i="5" s="1"/>
  <c r="L54" i="4"/>
  <c r="L54" i="5" s="1"/>
  <c r="F50" i="4"/>
  <c r="E83" i="4"/>
  <c r="D82" i="4"/>
  <c r="I54" i="5" l="1"/>
  <c r="I55" i="4"/>
  <c r="I56" i="4" s="1"/>
  <c r="I88" i="4"/>
  <c r="F50" i="5"/>
  <c r="M56" i="4"/>
  <c r="M55" i="5"/>
  <c r="L89" i="4"/>
  <c r="N91" i="4"/>
  <c r="G85" i="4"/>
  <c r="F82" i="4"/>
  <c r="U14" i="4"/>
  <c r="V91" i="4"/>
  <c r="T48" i="4"/>
  <c r="M91" i="4"/>
  <c r="T81" i="4"/>
  <c r="D16" i="4"/>
  <c r="F15" i="4"/>
  <c r="F16" i="4" s="1"/>
  <c r="T14" i="4"/>
  <c r="L55" i="4"/>
  <c r="E50" i="4"/>
  <c r="E50" i="5" s="1"/>
  <c r="F51" i="4"/>
  <c r="F51" i="5" s="1"/>
  <c r="D50" i="4"/>
  <c r="G52" i="4"/>
  <c r="G52" i="5" s="1"/>
  <c r="E84" i="4"/>
  <c r="D83" i="4"/>
  <c r="L92" i="4" l="1"/>
  <c r="I56" i="5"/>
  <c r="I57" i="4"/>
  <c r="I89" i="4"/>
  <c r="I90" i="4" s="1"/>
  <c r="I55" i="5"/>
  <c r="D50" i="5"/>
  <c r="M57" i="4"/>
  <c r="M56" i="5"/>
  <c r="L56" i="4"/>
  <c r="L55" i="5"/>
  <c r="G86" i="4"/>
  <c r="M95" i="4"/>
  <c r="F83" i="4"/>
  <c r="L90" i="4"/>
  <c r="W14" i="4"/>
  <c r="W48" i="4"/>
  <c r="W81" i="4"/>
  <c r="J15" i="4"/>
  <c r="N58" i="4"/>
  <c r="N58" i="5" s="1"/>
  <c r="F17" i="4"/>
  <c r="F18" i="4" s="1"/>
  <c r="F19" i="4" s="1"/>
  <c r="F20" i="4" s="1"/>
  <c r="F21" i="4" s="1"/>
  <c r="F22" i="4" s="1"/>
  <c r="H49" i="5"/>
  <c r="H16" i="5" s="1"/>
  <c r="H26" i="5" s="1"/>
  <c r="H17" i="4"/>
  <c r="H18" i="4" s="1"/>
  <c r="H19" i="4" s="1"/>
  <c r="H20" i="4" s="1"/>
  <c r="H21" i="4" s="1"/>
  <c r="H22" i="4" s="1"/>
  <c r="H23" i="4" s="1"/>
  <c r="H24" i="4" s="1"/>
  <c r="H25" i="4" s="1"/>
  <c r="H50" i="4"/>
  <c r="H50" i="5" s="1"/>
  <c r="H84" i="4"/>
  <c r="D17" i="4"/>
  <c r="G53" i="4"/>
  <c r="G53" i="5" s="1"/>
  <c r="F52" i="4"/>
  <c r="F52" i="5" s="1"/>
  <c r="E51" i="4"/>
  <c r="E51" i="5" s="1"/>
  <c r="D51" i="4"/>
  <c r="D51" i="5" s="1"/>
  <c r="E85" i="4"/>
  <c r="D84" i="4"/>
  <c r="I91" i="4" l="1"/>
  <c r="I57" i="5"/>
  <c r="I58" i="4"/>
  <c r="M59" i="4"/>
  <c r="H92" i="4"/>
  <c r="I95" i="4"/>
  <c r="L57" i="4"/>
  <c r="L56" i="5"/>
  <c r="M58" i="4"/>
  <c r="M57" i="5"/>
  <c r="H85" i="4"/>
  <c r="H51" i="4"/>
  <c r="F84" i="4"/>
  <c r="L91" i="4"/>
  <c r="G87" i="4"/>
  <c r="T15" i="4"/>
  <c r="U15" i="4"/>
  <c r="F23" i="4"/>
  <c r="J49" i="5"/>
  <c r="U49" i="5" s="1"/>
  <c r="T82" i="4"/>
  <c r="W82" i="4" s="1"/>
  <c r="H26" i="4"/>
  <c r="H29" i="4"/>
  <c r="T49" i="4"/>
  <c r="D18" i="4"/>
  <c r="D52" i="4"/>
  <c r="F53" i="4"/>
  <c r="F53" i="5" s="1"/>
  <c r="E52" i="4"/>
  <c r="E52" i="5" s="1"/>
  <c r="G54" i="4"/>
  <c r="G54" i="5" s="1"/>
  <c r="E86" i="4"/>
  <c r="D85" i="4"/>
  <c r="AD43" i="4"/>
  <c r="AG43" i="4" s="1"/>
  <c r="I58" i="5" l="1"/>
  <c r="I59" i="4"/>
  <c r="I62" i="4"/>
  <c r="K92" i="4"/>
  <c r="M58" i="5"/>
  <c r="M62" i="4"/>
  <c r="D52" i="5"/>
  <c r="F85" i="4"/>
  <c r="L58" i="4"/>
  <c r="L58" i="5" s="1"/>
  <c r="L57" i="5"/>
  <c r="H52" i="4"/>
  <c r="H51" i="5"/>
  <c r="G88" i="4"/>
  <c r="H86" i="4"/>
  <c r="W49" i="4"/>
  <c r="T16" i="4"/>
  <c r="U16" i="4"/>
  <c r="W15" i="4"/>
  <c r="F24" i="4"/>
  <c r="U50" i="5"/>
  <c r="U17" i="4"/>
  <c r="J51" i="4"/>
  <c r="T50" i="4"/>
  <c r="W50" i="4" s="1"/>
  <c r="U83" i="5"/>
  <c r="J84" i="4"/>
  <c r="T83" i="4"/>
  <c r="W83" i="4" s="1"/>
  <c r="D19" i="4"/>
  <c r="G55" i="4"/>
  <c r="G55" i="5" s="1"/>
  <c r="F54" i="4"/>
  <c r="E87" i="4"/>
  <c r="E53" i="4"/>
  <c r="E53" i="5" s="1"/>
  <c r="D53" i="4"/>
  <c r="D53" i="5" s="1"/>
  <c r="D86" i="4"/>
  <c r="AF43" i="4"/>
  <c r="AE43" i="4"/>
  <c r="I62" i="5" l="1"/>
  <c r="L59" i="4"/>
  <c r="L62" i="4"/>
  <c r="F86" i="4"/>
  <c r="F87" i="4" s="1"/>
  <c r="J51" i="5"/>
  <c r="F55" i="4"/>
  <c r="F56" i="4" s="1"/>
  <c r="F54" i="5"/>
  <c r="H53" i="4"/>
  <c r="H52" i="5"/>
  <c r="H87" i="4"/>
  <c r="G89" i="4"/>
  <c r="W16" i="4"/>
  <c r="F25" i="4"/>
  <c r="F26" i="4" s="1"/>
  <c r="T51" i="4"/>
  <c r="J52" i="4"/>
  <c r="U84" i="4"/>
  <c r="K85" i="4"/>
  <c r="J85" i="4"/>
  <c r="T84" i="4"/>
  <c r="J18" i="4"/>
  <c r="T17" i="4"/>
  <c r="W17" i="4" s="1"/>
  <c r="D20" i="4"/>
  <c r="U17" i="5"/>
  <c r="G26" i="4"/>
  <c r="G29" i="4"/>
  <c r="G56" i="4"/>
  <c r="E88" i="4"/>
  <c r="D87" i="4"/>
  <c r="D54" i="4"/>
  <c r="E54" i="4"/>
  <c r="T86" i="4" l="1"/>
  <c r="D54" i="5"/>
  <c r="F88" i="4"/>
  <c r="F89" i="4" s="1"/>
  <c r="F55" i="5"/>
  <c r="H54" i="4"/>
  <c r="T54" i="4" s="1"/>
  <c r="H53" i="5"/>
  <c r="E55" i="4"/>
  <c r="E55" i="5" s="1"/>
  <c r="E54" i="5"/>
  <c r="G57" i="4"/>
  <c r="G56" i="5"/>
  <c r="J19" i="4"/>
  <c r="J20" i="4" s="1"/>
  <c r="J21" i="4" s="1"/>
  <c r="J22" i="4" s="1"/>
  <c r="J23" i="4" s="1"/>
  <c r="J24" i="4" s="1"/>
  <c r="J25" i="4" s="1"/>
  <c r="F57" i="4"/>
  <c r="F56" i="5"/>
  <c r="J53" i="4"/>
  <c r="J52" i="5"/>
  <c r="G90" i="4"/>
  <c r="H88" i="4"/>
  <c r="F29" i="4"/>
  <c r="T53" i="4"/>
  <c r="U85" i="4"/>
  <c r="W84" i="4"/>
  <c r="T20" i="4"/>
  <c r="K86" i="4"/>
  <c r="T18" i="4"/>
  <c r="T19" i="4"/>
  <c r="K18" i="4"/>
  <c r="K19" i="4" s="1"/>
  <c r="U51" i="4"/>
  <c r="K52" i="4"/>
  <c r="T52" i="4"/>
  <c r="D21" i="4"/>
  <c r="T21" i="4" s="1"/>
  <c r="J86" i="4"/>
  <c r="U86" i="4" s="1"/>
  <c r="T85" i="4"/>
  <c r="E89" i="4"/>
  <c r="D55" i="4"/>
  <c r="D88" i="4"/>
  <c r="W86" i="4" l="1"/>
  <c r="W85" i="4"/>
  <c r="D55" i="5"/>
  <c r="E56" i="4"/>
  <c r="E56" i="5" s="1"/>
  <c r="F90" i="4"/>
  <c r="G95" i="4"/>
  <c r="H54" i="5"/>
  <c r="H55" i="4"/>
  <c r="T55" i="4" s="1"/>
  <c r="J26" i="4"/>
  <c r="J29" i="4"/>
  <c r="K20" i="4"/>
  <c r="K21" i="4" s="1"/>
  <c r="K53" i="4"/>
  <c r="K53" i="5" s="1"/>
  <c r="K52" i="5"/>
  <c r="F58" i="4"/>
  <c r="F58" i="5" s="1"/>
  <c r="F57" i="5"/>
  <c r="G58" i="4"/>
  <c r="G58" i="5" s="1"/>
  <c r="G57" i="5"/>
  <c r="J54" i="4"/>
  <c r="J53" i="5"/>
  <c r="G91" i="4"/>
  <c r="G91" i="5" s="1"/>
  <c r="H89" i="4"/>
  <c r="E90" i="4"/>
  <c r="K87" i="4"/>
  <c r="W51" i="4"/>
  <c r="U52" i="4"/>
  <c r="N18" i="4"/>
  <c r="U18" i="4" s="1"/>
  <c r="J87" i="4"/>
  <c r="D22" i="4"/>
  <c r="T22" i="4" s="1"/>
  <c r="E57" i="4"/>
  <c r="E57" i="5" s="1"/>
  <c r="D89" i="4"/>
  <c r="D56" i="4"/>
  <c r="D56" i="5" s="1"/>
  <c r="W18" i="4" l="1"/>
  <c r="F92" i="4"/>
  <c r="F91" i="4"/>
  <c r="F91" i="5" s="1"/>
  <c r="F25" i="5" s="1"/>
  <c r="F62" i="4"/>
  <c r="F59" i="4"/>
  <c r="G59" i="4"/>
  <c r="E95" i="4"/>
  <c r="E92" i="4"/>
  <c r="H55" i="5"/>
  <c r="H56" i="4"/>
  <c r="H57" i="4" s="1"/>
  <c r="K54" i="4"/>
  <c r="K54" i="5" s="1"/>
  <c r="G25" i="5"/>
  <c r="J55" i="4"/>
  <c r="J54" i="5"/>
  <c r="H90" i="4"/>
  <c r="E91" i="4"/>
  <c r="D92" i="4" s="1"/>
  <c r="E58" i="4"/>
  <c r="E58" i="5" s="1"/>
  <c r="K88" i="4"/>
  <c r="K22" i="4"/>
  <c r="W52" i="4"/>
  <c r="N19" i="4"/>
  <c r="U19" i="4" s="1"/>
  <c r="J88" i="4"/>
  <c r="T87" i="4"/>
  <c r="D23" i="4"/>
  <c r="D90" i="4"/>
  <c r="D57" i="4"/>
  <c r="W19" i="4" l="1"/>
  <c r="O88" i="4"/>
  <c r="N88" i="4"/>
  <c r="U88" i="4" s="1"/>
  <c r="U87" i="4"/>
  <c r="N87" i="5"/>
  <c r="T56" i="4"/>
  <c r="T59" i="4"/>
  <c r="U59" i="4"/>
  <c r="V92" i="4"/>
  <c r="V59" i="4"/>
  <c r="F95" i="4"/>
  <c r="W92" i="4"/>
  <c r="W59" i="4"/>
  <c r="E62" i="4"/>
  <c r="H57" i="5"/>
  <c r="H58" i="4"/>
  <c r="H58" i="5" s="1"/>
  <c r="D95" i="4"/>
  <c r="H56" i="5"/>
  <c r="K55" i="4"/>
  <c r="K56" i="4" s="1"/>
  <c r="K56" i="5" s="1"/>
  <c r="D58" i="4"/>
  <c r="D58" i="5" s="1"/>
  <c r="D57" i="5"/>
  <c r="J56" i="4"/>
  <c r="J55" i="5"/>
  <c r="D91" i="4"/>
  <c r="H91" i="4"/>
  <c r="H91" i="5" s="1"/>
  <c r="T92" i="4"/>
  <c r="U92" i="4"/>
  <c r="E59" i="4"/>
  <c r="K23" i="4"/>
  <c r="K24" i="4" s="1"/>
  <c r="K89" i="4"/>
  <c r="T23" i="4"/>
  <c r="S21" i="4"/>
  <c r="N20" i="4"/>
  <c r="U53" i="4"/>
  <c r="W53" i="4" s="1"/>
  <c r="D24" i="4"/>
  <c r="T24" i="4" s="1"/>
  <c r="J89" i="4"/>
  <c r="T88" i="4"/>
  <c r="T57" i="4"/>
  <c r="D62" i="4"/>
  <c r="V45" i="4"/>
  <c r="U45" i="4"/>
  <c r="V78" i="4"/>
  <c r="N89" i="4" l="1"/>
  <c r="U89" i="4" s="1"/>
  <c r="O89" i="4"/>
  <c r="V87" i="4"/>
  <c r="W87" i="4" s="1"/>
  <c r="U54" i="4"/>
  <c r="N55" i="4"/>
  <c r="N54" i="5"/>
  <c r="N21" i="5" s="1"/>
  <c r="N26" i="5" s="1"/>
  <c r="N21" i="4"/>
  <c r="O55" i="4"/>
  <c r="K55" i="5"/>
  <c r="K57" i="4"/>
  <c r="K57" i="5" s="1"/>
  <c r="H25" i="5"/>
  <c r="H59" i="4"/>
  <c r="G92" i="4"/>
  <c r="D59" i="4"/>
  <c r="R62" i="4"/>
  <c r="T58" i="4"/>
  <c r="D25" i="4"/>
  <c r="T25" i="4" s="1"/>
  <c r="J57" i="4"/>
  <c r="R57" i="5" s="1"/>
  <c r="R24" i="5" s="1"/>
  <c r="R26" i="5" s="1"/>
  <c r="J56" i="5"/>
  <c r="U20" i="4"/>
  <c r="K58" i="4"/>
  <c r="K58" i="5" s="1"/>
  <c r="K25" i="4"/>
  <c r="K90" i="4"/>
  <c r="J90" i="4"/>
  <c r="T89" i="4"/>
  <c r="T12" i="4"/>
  <c r="V12" i="4"/>
  <c r="U12" i="4"/>
  <c r="V45" i="1"/>
  <c r="T78" i="5"/>
  <c r="W45" i="4"/>
  <c r="U45" i="5"/>
  <c r="V45" i="5"/>
  <c r="U78" i="5"/>
  <c r="U78" i="1"/>
  <c r="W78" i="4"/>
  <c r="V78" i="1"/>
  <c r="U45" i="1"/>
  <c r="W20" i="4" l="1"/>
  <c r="N90" i="4"/>
  <c r="U90" i="4" s="1"/>
  <c r="P56" i="4"/>
  <c r="O56" i="4"/>
  <c r="O57" i="4" s="1"/>
  <c r="N55" i="5"/>
  <c r="N56" i="4"/>
  <c r="N57" i="4" s="1"/>
  <c r="N57" i="5" s="1"/>
  <c r="P89" i="4"/>
  <c r="P90" i="4" s="1"/>
  <c r="O90" i="4"/>
  <c r="O95" i="4" s="1"/>
  <c r="P55" i="5"/>
  <c r="P22" i="4"/>
  <c r="O55" i="5"/>
  <c r="V55" i="4"/>
  <c r="U21" i="4"/>
  <c r="N22" i="4"/>
  <c r="U55" i="4"/>
  <c r="O54" i="5"/>
  <c r="O21" i="4"/>
  <c r="O22" i="4" s="1"/>
  <c r="O23" i="4" s="1"/>
  <c r="V54" i="4"/>
  <c r="W54" i="4" s="1"/>
  <c r="O62" i="4"/>
  <c r="O59" i="4"/>
  <c r="K59" i="4"/>
  <c r="K62" i="4"/>
  <c r="K26" i="4"/>
  <c r="D26" i="4"/>
  <c r="R59" i="4"/>
  <c r="R24" i="4"/>
  <c r="R29" i="5"/>
  <c r="J62" i="4"/>
  <c r="I92" i="4"/>
  <c r="J58" i="4"/>
  <c r="J58" i="5" s="1"/>
  <c r="J57" i="5"/>
  <c r="K91" i="4"/>
  <c r="T90" i="4"/>
  <c r="J91" i="4"/>
  <c r="V88" i="4"/>
  <c r="S22" i="4"/>
  <c r="T12" i="1"/>
  <c r="V78" i="5"/>
  <c r="W78" i="5" s="1"/>
  <c r="W12" i="4"/>
  <c r="V12" i="1"/>
  <c r="W45" i="1"/>
  <c r="T12" i="5"/>
  <c r="V12" i="5"/>
  <c r="W45" i="5"/>
  <c r="U12" i="5"/>
  <c r="W78" i="1"/>
  <c r="U12" i="1"/>
  <c r="N59" i="4" l="1"/>
  <c r="P95" i="4"/>
  <c r="O92" i="4"/>
  <c r="O24" i="4"/>
  <c r="O25" i="4" s="1"/>
  <c r="U57" i="4"/>
  <c r="V90" i="4"/>
  <c r="W90" i="4" s="1"/>
  <c r="N95" i="4"/>
  <c r="M92" i="4"/>
  <c r="O58" i="4"/>
  <c r="O57" i="5"/>
  <c r="P56" i="5"/>
  <c r="P57" i="4"/>
  <c r="N92" i="4"/>
  <c r="V56" i="4"/>
  <c r="O56" i="5"/>
  <c r="O62" i="5" s="1"/>
  <c r="P23" i="4"/>
  <c r="N56" i="5"/>
  <c r="N62" i="4"/>
  <c r="U56" i="4"/>
  <c r="V55" i="5"/>
  <c r="W55" i="4"/>
  <c r="N23" i="4"/>
  <c r="U22" i="4"/>
  <c r="O29" i="4"/>
  <c r="V21" i="4"/>
  <c r="W21" i="4" s="1"/>
  <c r="V54" i="5"/>
  <c r="R25" i="4"/>
  <c r="U58" i="4"/>
  <c r="J59" i="4"/>
  <c r="J92" i="4"/>
  <c r="V22" i="4"/>
  <c r="T91" i="4"/>
  <c r="S92" i="4" s="1"/>
  <c r="U91" i="4"/>
  <c r="W88" i="4"/>
  <c r="W12" i="5"/>
  <c r="W12" i="1"/>
  <c r="O58" i="5" l="1"/>
  <c r="V58" i="4"/>
  <c r="W58" i="4" s="1"/>
  <c r="P24" i="4"/>
  <c r="P29" i="4" s="1"/>
  <c r="P57" i="5"/>
  <c r="P62" i="4"/>
  <c r="P59" i="4"/>
  <c r="V57" i="4"/>
  <c r="W57" i="4" s="1"/>
  <c r="W56" i="4"/>
  <c r="W22" i="4"/>
  <c r="N24" i="4"/>
  <c r="N29" i="4" s="1"/>
  <c r="U23" i="4"/>
  <c r="R29" i="4"/>
  <c r="T95" i="4"/>
  <c r="I96" i="4" s="1"/>
  <c r="W91" i="4"/>
  <c r="U95" i="4"/>
  <c r="P96" i="4" s="1"/>
  <c r="V89" i="4"/>
  <c r="S23" i="4"/>
  <c r="S29" i="4" s="1"/>
  <c r="E1" i="1"/>
  <c r="E80" i="1" l="1"/>
  <c r="E80" i="5" s="1"/>
  <c r="D80" i="1"/>
  <c r="D81" i="1" s="1"/>
  <c r="D82" i="1" s="1"/>
  <c r="D83" i="1" s="1"/>
  <c r="P25" i="4"/>
  <c r="V25" i="4" s="1"/>
  <c r="V24" i="4"/>
  <c r="N25" i="4"/>
  <c r="U25" i="4" s="1"/>
  <c r="U24" i="4"/>
  <c r="H83" i="1"/>
  <c r="H84" i="1" s="1"/>
  <c r="H85" i="1" s="1"/>
  <c r="H86" i="1" s="1"/>
  <c r="G82" i="1"/>
  <c r="G82" i="5" s="1"/>
  <c r="R91" i="1"/>
  <c r="R91" i="5" s="1"/>
  <c r="F96" i="4"/>
  <c r="E96" i="4"/>
  <c r="G96" i="4"/>
  <c r="D96" i="4"/>
  <c r="Q90" i="1"/>
  <c r="N88" i="1"/>
  <c r="N88" i="5" s="1"/>
  <c r="M87" i="1"/>
  <c r="M88" i="1" s="1"/>
  <c r="M88" i="5" s="1"/>
  <c r="M22" i="5" s="1"/>
  <c r="L86" i="1"/>
  <c r="L86" i="5" s="1"/>
  <c r="J84" i="1"/>
  <c r="R92" i="1"/>
  <c r="N92" i="1"/>
  <c r="J92" i="1"/>
  <c r="Q92" i="1"/>
  <c r="M92" i="1"/>
  <c r="I92" i="1"/>
  <c r="P92" i="1"/>
  <c r="H92" i="1"/>
  <c r="O92" i="1"/>
  <c r="L92" i="1"/>
  <c r="R95" i="1"/>
  <c r="K92" i="1"/>
  <c r="N96" i="4"/>
  <c r="M96" i="4"/>
  <c r="R96" i="4"/>
  <c r="S96" i="4"/>
  <c r="Q96" i="4"/>
  <c r="S95" i="1"/>
  <c r="Q62" i="1"/>
  <c r="R59" i="1"/>
  <c r="P62" i="1"/>
  <c r="Q59" i="1"/>
  <c r="S92" i="1"/>
  <c r="S62" i="1"/>
  <c r="O62" i="1"/>
  <c r="P59" i="1"/>
  <c r="R62" i="1"/>
  <c r="S59" i="1"/>
  <c r="O59" i="1"/>
  <c r="O96" i="4"/>
  <c r="R25" i="1"/>
  <c r="R29" i="1" s="1"/>
  <c r="Q24" i="1"/>
  <c r="Q25" i="1" s="1"/>
  <c r="Q29" i="1" s="1"/>
  <c r="N22" i="1"/>
  <c r="N23" i="1" s="1"/>
  <c r="V23" i="4"/>
  <c r="W23" i="4" s="1"/>
  <c r="W89" i="4"/>
  <c r="V95" i="4"/>
  <c r="B95" i="1"/>
  <c r="B62" i="1"/>
  <c r="B29" i="1"/>
  <c r="T62" i="4"/>
  <c r="U62" i="4"/>
  <c r="V62" i="4"/>
  <c r="D84" i="1" l="1"/>
  <c r="D85" i="1" s="1"/>
  <c r="D86" i="1" s="1"/>
  <c r="D87" i="1" s="1"/>
  <c r="D88" i="1" s="1"/>
  <c r="D89" i="1" s="1"/>
  <c r="D90" i="1" s="1"/>
  <c r="D24" i="1" s="1"/>
  <c r="N25" i="1"/>
  <c r="N24" i="1"/>
  <c r="W95" i="4"/>
  <c r="T96" i="4" s="1"/>
  <c r="N89" i="1"/>
  <c r="N89" i="5" s="1"/>
  <c r="N23" i="5" s="1"/>
  <c r="E81" i="1"/>
  <c r="E82" i="1" s="1"/>
  <c r="E83" i="1" s="1"/>
  <c r="E84" i="1" s="1"/>
  <c r="E85" i="1" s="1"/>
  <c r="W25" i="4"/>
  <c r="W24" i="4"/>
  <c r="M89" i="1"/>
  <c r="H20" i="1"/>
  <c r="H86" i="5"/>
  <c r="H20" i="5" s="1"/>
  <c r="H87" i="1"/>
  <c r="H19" i="1"/>
  <c r="H85" i="5"/>
  <c r="H19" i="5" s="1"/>
  <c r="J85" i="1"/>
  <c r="G83" i="1"/>
  <c r="H17" i="1"/>
  <c r="H83" i="5"/>
  <c r="H17" i="5" s="1"/>
  <c r="R92" i="5"/>
  <c r="R25" i="5"/>
  <c r="Q90" i="5"/>
  <c r="Q24" i="5" s="1"/>
  <c r="Q91" i="1"/>
  <c r="N91" i="1"/>
  <c r="O91" i="1"/>
  <c r="M91" i="1"/>
  <c r="N22" i="5"/>
  <c r="L87" i="1"/>
  <c r="L88" i="1" s="1"/>
  <c r="L89" i="1" s="1"/>
  <c r="M21" i="1"/>
  <c r="M87" i="5"/>
  <c r="L20" i="5"/>
  <c r="J18" i="1"/>
  <c r="J84" i="5"/>
  <c r="H18" i="1"/>
  <c r="H84" i="5"/>
  <c r="F81" i="1"/>
  <c r="F80" i="5"/>
  <c r="I63" i="4"/>
  <c r="M63" i="4"/>
  <c r="Q63" i="4"/>
  <c r="K63" i="4"/>
  <c r="J63" i="4"/>
  <c r="O63" i="4"/>
  <c r="L63" i="4"/>
  <c r="N63" i="4"/>
  <c r="P63" i="4"/>
  <c r="D63" i="4"/>
  <c r="R63" i="4"/>
  <c r="S63" i="4"/>
  <c r="D47" i="5"/>
  <c r="D14" i="1"/>
  <c r="D80" i="5"/>
  <c r="F63" i="4"/>
  <c r="E63" i="4"/>
  <c r="W62" i="4"/>
  <c r="U63" i="4" s="1"/>
  <c r="N90" i="1" l="1"/>
  <c r="N90" i="5" s="1"/>
  <c r="N24" i="5" s="1"/>
  <c r="V96" i="4"/>
  <c r="U96" i="4"/>
  <c r="M89" i="5"/>
  <c r="M23" i="5" s="1"/>
  <c r="M90" i="1"/>
  <c r="M90" i="5" s="1"/>
  <c r="M24" i="5" s="1"/>
  <c r="H88" i="1"/>
  <c r="H87" i="5"/>
  <c r="H21" i="5" s="1"/>
  <c r="H21" i="1"/>
  <c r="H22" i="1" s="1"/>
  <c r="H23" i="1" s="1"/>
  <c r="J86" i="1"/>
  <c r="J87" i="1" s="1"/>
  <c r="J85" i="5"/>
  <c r="J19" i="5" s="1"/>
  <c r="G83" i="5"/>
  <c r="G17" i="5" s="1"/>
  <c r="G84" i="1"/>
  <c r="G85" i="1" s="1"/>
  <c r="F81" i="5"/>
  <c r="F82" i="1"/>
  <c r="E86" i="1"/>
  <c r="E87" i="1" s="1"/>
  <c r="E88" i="1" s="1"/>
  <c r="E89" i="1" s="1"/>
  <c r="E90" i="1" s="1"/>
  <c r="E24" i="1" s="1"/>
  <c r="E81" i="5"/>
  <c r="Q91" i="5"/>
  <c r="Q95" i="1"/>
  <c r="P91" i="1"/>
  <c r="O91" i="5"/>
  <c r="N91" i="5"/>
  <c r="N95" i="1"/>
  <c r="M91" i="5"/>
  <c r="M25" i="5" s="1"/>
  <c r="M95" i="1"/>
  <c r="L88" i="5"/>
  <c r="L22" i="5" s="1"/>
  <c r="M21" i="5"/>
  <c r="L21" i="1"/>
  <c r="L87" i="5"/>
  <c r="L21" i="5" s="1"/>
  <c r="J18" i="5"/>
  <c r="H18" i="5"/>
  <c r="D15" i="1"/>
  <c r="D48" i="5"/>
  <c r="D81" i="5"/>
  <c r="T63" i="4"/>
  <c r="V63" i="4"/>
  <c r="E8" i="1"/>
  <c r="M92" i="5" l="1"/>
  <c r="H25" i="1"/>
  <c r="H24" i="1"/>
  <c r="H88" i="5"/>
  <c r="H22" i="5" s="1"/>
  <c r="H89" i="1"/>
  <c r="H26" i="1"/>
  <c r="H29" i="1"/>
  <c r="J86" i="5"/>
  <c r="J20" i="5" s="1"/>
  <c r="J20" i="1"/>
  <c r="J88" i="1"/>
  <c r="J89" i="1" s="1"/>
  <c r="J87" i="5"/>
  <c r="J21" i="5" s="1"/>
  <c r="J21" i="1"/>
  <c r="J22" i="1" s="1"/>
  <c r="J23" i="1" s="1"/>
  <c r="E82" i="5"/>
  <c r="G85" i="5"/>
  <c r="G19" i="5" s="1"/>
  <c r="G86" i="1"/>
  <c r="F82" i="5"/>
  <c r="F83" i="1"/>
  <c r="T83" i="1" s="1"/>
  <c r="G18" i="1"/>
  <c r="G84" i="5"/>
  <c r="Q25" i="5"/>
  <c r="Q29" i="5" s="1"/>
  <c r="Q92" i="5"/>
  <c r="P91" i="5"/>
  <c r="N25" i="5"/>
  <c r="N92" i="5"/>
  <c r="O25" i="5"/>
  <c r="L89" i="5"/>
  <c r="L23" i="5" s="1"/>
  <c r="L90" i="1"/>
  <c r="J90" i="1"/>
  <c r="E84" i="5"/>
  <c r="E83" i="5"/>
  <c r="E17" i="5" s="1"/>
  <c r="D16" i="1"/>
  <c r="U14" i="1"/>
  <c r="D15" i="5"/>
  <c r="F14" i="1"/>
  <c r="F14" i="5"/>
  <c r="T80" i="1"/>
  <c r="W80" i="1" s="1"/>
  <c r="D49" i="5"/>
  <c r="D82" i="5"/>
  <c r="T8" i="1"/>
  <c r="W8" i="1"/>
  <c r="E9" i="1"/>
  <c r="J25" i="1" l="1"/>
  <c r="J24" i="1"/>
  <c r="H89" i="5"/>
  <c r="H23" i="5" s="1"/>
  <c r="H90" i="1"/>
  <c r="H90" i="5" s="1"/>
  <c r="H24" i="5" s="1"/>
  <c r="H95" i="1"/>
  <c r="J88" i="5"/>
  <c r="J22" i="5" s="1"/>
  <c r="J89" i="5"/>
  <c r="J23" i="5" s="1"/>
  <c r="G86" i="5"/>
  <c r="G20" i="5" s="1"/>
  <c r="G87" i="1"/>
  <c r="G88" i="1" s="1"/>
  <c r="G18" i="5"/>
  <c r="F83" i="5"/>
  <c r="F17" i="5" s="1"/>
  <c r="F84" i="1"/>
  <c r="F85" i="1" s="1"/>
  <c r="P25" i="5"/>
  <c r="V25" i="5" s="1"/>
  <c r="L90" i="5"/>
  <c r="L24" i="5" s="1"/>
  <c r="L91" i="1"/>
  <c r="K91" i="1"/>
  <c r="J90" i="5"/>
  <c r="J24" i="5" s="1"/>
  <c r="J91" i="1"/>
  <c r="E85" i="5"/>
  <c r="E19" i="5" s="1"/>
  <c r="E18" i="5"/>
  <c r="D83" i="5"/>
  <c r="J14" i="5"/>
  <c r="U80" i="5"/>
  <c r="F15" i="5"/>
  <c r="F26" i="5"/>
  <c r="T81" i="1"/>
  <c r="W81" i="1" s="1"/>
  <c r="D16" i="5"/>
  <c r="D17" i="1"/>
  <c r="D84" i="5"/>
  <c r="D18" i="5" s="1"/>
  <c r="D59" i="5"/>
  <c r="F41" i="5"/>
  <c r="F74" i="5"/>
  <c r="F8" i="1"/>
  <c r="H92" i="5" l="1"/>
  <c r="G88" i="5"/>
  <c r="G22" i="5" s="1"/>
  <c r="G89" i="1"/>
  <c r="F85" i="5"/>
  <c r="F19" i="5" s="1"/>
  <c r="F86" i="1"/>
  <c r="G87" i="5"/>
  <c r="G21" i="1"/>
  <c r="F18" i="1"/>
  <c r="F84" i="5"/>
  <c r="L91" i="5"/>
  <c r="L95" i="1"/>
  <c r="K91" i="5"/>
  <c r="J91" i="5"/>
  <c r="J95" i="1"/>
  <c r="E86" i="5"/>
  <c r="E20" i="5" s="1"/>
  <c r="E20" i="1"/>
  <c r="I83" i="5"/>
  <c r="I17" i="5" s="1"/>
  <c r="I26" i="5" s="1"/>
  <c r="I84" i="1"/>
  <c r="I85" i="1" s="1"/>
  <c r="I86" i="1" s="1"/>
  <c r="D85" i="5"/>
  <c r="D19" i="5" s="1"/>
  <c r="U14" i="5"/>
  <c r="D17" i="5"/>
  <c r="J15" i="1"/>
  <c r="D18" i="1"/>
  <c r="F41" i="4"/>
  <c r="F74" i="4"/>
  <c r="F42" i="5"/>
  <c r="F75" i="5"/>
  <c r="F9" i="1"/>
  <c r="G89" i="5" l="1"/>
  <c r="G23" i="5" s="1"/>
  <c r="G90" i="1"/>
  <c r="G90" i="5" s="1"/>
  <c r="G24" i="5" s="1"/>
  <c r="G21" i="5"/>
  <c r="F86" i="5"/>
  <c r="F20" i="5" s="1"/>
  <c r="F87" i="1"/>
  <c r="F88" i="1" s="1"/>
  <c r="K85" i="1"/>
  <c r="K86" i="1" s="1"/>
  <c r="F18" i="5"/>
  <c r="L25" i="5"/>
  <c r="L92" i="5"/>
  <c r="K25" i="5"/>
  <c r="J25" i="5"/>
  <c r="J92" i="5"/>
  <c r="E88" i="5"/>
  <c r="E22" i="5" s="1"/>
  <c r="E22" i="1"/>
  <c r="D86" i="5"/>
  <c r="D20" i="5" s="1"/>
  <c r="E87" i="5"/>
  <c r="E21" i="1"/>
  <c r="I85" i="5"/>
  <c r="I19" i="5" s="1"/>
  <c r="I87" i="1"/>
  <c r="I88" i="1" s="1"/>
  <c r="I89" i="1" s="1"/>
  <c r="D19" i="1"/>
  <c r="I18" i="1"/>
  <c r="I84" i="5"/>
  <c r="I18" i="5" s="1"/>
  <c r="U15" i="1"/>
  <c r="J15" i="5"/>
  <c r="U81" i="5"/>
  <c r="F42" i="4"/>
  <c r="F75" i="4"/>
  <c r="G41" i="5"/>
  <c r="G74" i="5"/>
  <c r="G8" i="1"/>
  <c r="G92" i="5" l="1"/>
  <c r="E89" i="5"/>
  <c r="E23" i="5" s="1"/>
  <c r="E23" i="1"/>
  <c r="E91" i="1"/>
  <c r="E95" i="1"/>
  <c r="E90" i="5"/>
  <c r="E24" i="5" s="1"/>
  <c r="F88" i="5"/>
  <c r="F22" i="5" s="1"/>
  <c r="F89" i="1"/>
  <c r="F21" i="1"/>
  <c r="F87" i="5"/>
  <c r="K87" i="1"/>
  <c r="K86" i="5"/>
  <c r="K20" i="5" s="1"/>
  <c r="K20" i="1"/>
  <c r="K84" i="5"/>
  <c r="K18" i="5" s="1"/>
  <c r="K26" i="5" s="1"/>
  <c r="U84" i="1"/>
  <c r="D20" i="1"/>
  <c r="I88" i="5"/>
  <c r="I22" i="5" s="1"/>
  <c r="I21" i="1"/>
  <c r="I87" i="5"/>
  <c r="I21" i="5" s="1"/>
  <c r="I20" i="1"/>
  <c r="I86" i="5"/>
  <c r="I20" i="5" s="1"/>
  <c r="E21" i="5"/>
  <c r="U15" i="5"/>
  <c r="G95" i="1"/>
  <c r="T84" i="1"/>
  <c r="W83" i="1"/>
  <c r="J16" i="1"/>
  <c r="T82" i="1"/>
  <c r="W82" i="1" s="1"/>
  <c r="G41" i="4"/>
  <c r="G74" i="4"/>
  <c r="G42" i="5"/>
  <c r="G75" i="5"/>
  <c r="G9" i="1"/>
  <c r="F89" i="5" l="1"/>
  <c r="F23" i="5" s="1"/>
  <c r="F90" i="1"/>
  <c r="F90" i="5" s="1"/>
  <c r="F24" i="5" s="1"/>
  <c r="E92" i="5"/>
  <c r="E25" i="1"/>
  <c r="E91" i="5"/>
  <c r="E25" i="5" s="1"/>
  <c r="D87" i="5"/>
  <c r="D21" i="5" s="1"/>
  <c r="O88" i="1"/>
  <c r="F21" i="5"/>
  <c r="F92" i="5"/>
  <c r="K88" i="1"/>
  <c r="K89" i="1" s="1"/>
  <c r="K90" i="1" s="1"/>
  <c r="K90" i="5" s="1"/>
  <c r="K24" i="5" s="1"/>
  <c r="K21" i="1"/>
  <c r="K87" i="5"/>
  <c r="K21" i="5" s="1"/>
  <c r="D21" i="1"/>
  <c r="K85" i="5"/>
  <c r="I89" i="5"/>
  <c r="I23" i="5" s="1"/>
  <c r="I90" i="1"/>
  <c r="D88" i="5"/>
  <c r="D22" i="5" s="1"/>
  <c r="D22" i="1"/>
  <c r="U16" i="1"/>
  <c r="S95" i="5"/>
  <c r="J16" i="5"/>
  <c r="J29" i="5" s="1"/>
  <c r="U82" i="5"/>
  <c r="T85" i="1"/>
  <c r="H41" i="5"/>
  <c r="H74" i="5"/>
  <c r="G42" i="4"/>
  <c r="G75" i="4"/>
  <c r="O88" i="5" l="1"/>
  <c r="O22" i="5" s="1"/>
  <c r="O89" i="1"/>
  <c r="K88" i="5"/>
  <c r="K22" i="5" s="1"/>
  <c r="P89" i="1"/>
  <c r="O21" i="1"/>
  <c r="O87" i="5"/>
  <c r="K19" i="5"/>
  <c r="I90" i="5"/>
  <c r="I24" i="5" s="1"/>
  <c r="I91" i="1"/>
  <c r="D89" i="5"/>
  <c r="D23" i="1"/>
  <c r="S16" i="5"/>
  <c r="V82" i="5"/>
  <c r="U16" i="5"/>
  <c r="T87" i="1"/>
  <c r="T86" i="1"/>
  <c r="D62" i="1"/>
  <c r="H75" i="5"/>
  <c r="H42" i="5"/>
  <c r="H41" i="4"/>
  <c r="H74" i="4"/>
  <c r="P89" i="5" l="1"/>
  <c r="P23" i="5" s="1"/>
  <c r="P90" i="1"/>
  <c r="P90" i="5" s="1"/>
  <c r="P24" i="5" s="1"/>
  <c r="O89" i="5"/>
  <c r="O23" i="5" s="1"/>
  <c r="O90" i="1"/>
  <c r="K89" i="5"/>
  <c r="K95" i="1"/>
  <c r="P22" i="1"/>
  <c r="P88" i="5"/>
  <c r="P95" i="1"/>
  <c r="O22" i="1"/>
  <c r="O21" i="5"/>
  <c r="I91" i="5"/>
  <c r="I95" i="1"/>
  <c r="D23" i="5"/>
  <c r="D90" i="5"/>
  <c r="D24" i="5" s="1"/>
  <c r="D91" i="1"/>
  <c r="D95" i="1" s="1"/>
  <c r="V16" i="5"/>
  <c r="S29" i="5"/>
  <c r="T88" i="1"/>
  <c r="J41" i="5"/>
  <c r="J74" i="5"/>
  <c r="J74" i="4"/>
  <c r="H42" i="4"/>
  <c r="H75" i="4"/>
  <c r="O23" i="1" l="1"/>
  <c r="O90" i="5"/>
  <c r="O95" i="1"/>
  <c r="P23" i="1"/>
  <c r="P24" i="1" s="1"/>
  <c r="K23" i="5"/>
  <c r="K92" i="5"/>
  <c r="P22" i="5"/>
  <c r="P92" i="5"/>
  <c r="O25" i="1"/>
  <c r="O26" i="5"/>
  <c r="I95" i="5"/>
  <c r="I92" i="5"/>
  <c r="I25" i="5"/>
  <c r="I29" i="5" s="1"/>
  <c r="D91" i="5"/>
  <c r="D25" i="1"/>
  <c r="D62" i="5"/>
  <c r="D26" i="1"/>
  <c r="D29" i="1"/>
  <c r="D95" i="5"/>
  <c r="J41" i="4"/>
  <c r="K41" i="5"/>
  <c r="K74" i="5"/>
  <c r="K74" i="4"/>
  <c r="J75" i="4"/>
  <c r="J75" i="5"/>
  <c r="J42" i="5"/>
  <c r="O24" i="1" l="1"/>
  <c r="O29" i="1" s="1"/>
  <c r="P25" i="1"/>
  <c r="V25" i="1" s="1"/>
  <c r="P29" i="1"/>
  <c r="O24" i="5"/>
  <c r="O92" i="5"/>
  <c r="O95" i="5"/>
  <c r="P26" i="5"/>
  <c r="P29" i="5"/>
  <c r="D25" i="5"/>
  <c r="D92" i="5"/>
  <c r="F95" i="1"/>
  <c r="T90" i="1"/>
  <c r="T89" i="1"/>
  <c r="D29" i="5"/>
  <c r="J42" i="4"/>
  <c r="K41" i="4"/>
  <c r="K75" i="5"/>
  <c r="K75" i="4"/>
  <c r="K42" i="5"/>
  <c r="V24" i="1" l="1"/>
  <c r="O26" i="1"/>
  <c r="O29" i="5"/>
  <c r="V24" i="5"/>
  <c r="K42" i="4"/>
  <c r="L74" i="4"/>
  <c r="L74" i="5"/>
  <c r="L41" i="5"/>
  <c r="L41" i="4" l="1"/>
  <c r="L75" i="5"/>
  <c r="L42" i="5"/>
  <c r="L75" i="4"/>
  <c r="L42" i="4" l="1"/>
  <c r="M74" i="5"/>
  <c r="M41" i="5"/>
  <c r="M74" i="4"/>
  <c r="M75" i="4" l="1"/>
  <c r="M42" i="5"/>
  <c r="M75" i="5"/>
  <c r="M41" i="4"/>
  <c r="U9" i="5" l="1"/>
  <c r="F77" i="4"/>
  <c r="F77" i="1"/>
  <c r="G77" i="1" s="1"/>
  <c r="H77" i="1" s="1"/>
  <c r="I77" i="1" s="1"/>
  <c r="J77" i="1" s="1"/>
  <c r="K77" i="1" s="1"/>
  <c r="L77" i="1" s="1"/>
  <c r="M77" i="1" s="1"/>
  <c r="N77" i="1" s="1"/>
  <c r="O77" i="1" s="1"/>
  <c r="P77" i="1" s="1"/>
  <c r="Q77" i="1" s="1"/>
  <c r="R77" i="1" s="1"/>
  <c r="S77" i="1" s="1"/>
  <c r="N74" i="5"/>
  <c r="N41" i="5"/>
  <c r="N74" i="4"/>
  <c r="M42" i="4"/>
  <c r="V76" i="5"/>
  <c r="N7" i="7"/>
  <c r="M7" i="7"/>
  <c r="T76" i="5"/>
  <c r="U76" i="5"/>
  <c r="E72" i="5"/>
  <c r="E41" i="5"/>
  <c r="E39" i="5"/>
  <c r="W8" i="5"/>
  <c r="T8" i="5"/>
  <c r="E74" i="4"/>
  <c r="E72" i="4"/>
  <c r="E41" i="4"/>
  <c r="E39" i="4"/>
  <c r="V76" i="1"/>
  <c r="U76" i="1"/>
  <c r="E74" i="1"/>
  <c r="W74" i="1" s="1"/>
  <c r="G73" i="1"/>
  <c r="F73" i="1"/>
  <c r="E73" i="1"/>
  <c r="G72" i="1"/>
  <c r="F72" i="1"/>
  <c r="E72" i="1"/>
  <c r="V43" i="1"/>
  <c r="U43" i="1"/>
  <c r="T43" i="1"/>
  <c r="S43" i="5" s="1"/>
  <c r="E42" i="1"/>
  <c r="E41" i="1"/>
  <c r="W41" i="1" s="1"/>
  <c r="S40" i="1"/>
  <c r="R40" i="1"/>
  <c r="Q40" i="1"/>
  <c r="N40" i="1"/>
  <c r="M40" i="1"/>
  <c r="L40" i="1"/>
  <c r="K40" i="1"/>
  <c r="J40" i="1"/>
  <c r="I40" i="1"/>
  <c r="G40" i="1"/>
  <c r="F40" i="1"/>
  <c r="E40" i="1"/>
  <c r="S39" i="1"/>
  <c r="R39" i="1"/>
  <c r="Q39" i="1"/>
  <c r="N39" i="1"/>
  <c r="M39" i="1"/>
  <c r="L39" i="1"/>
  <c r="K39" i="1"/>
  <c r="J39" i="1"/>
  <c r="I39" i="1"/>
  <c r="G39" i="1"/>
  <c r="F39" i="1"/>
  <c r="E39" i="1"/>
  <c r="P7" i="7"/>
  <c r="O7" i="7"/>
  <c r="L7" i="7"/>
  <c r="K7" i="7"/>
  <c r="J7" i="7"/>
  <c r="I7" i="7"/>
  <c r="H7" i="7"/>
  <c r="G7" i="7"/>
  <c r="F7" i="7"/>
  <c r="E7" i="7"/>
  <c r="D7" i="7"/>
  <c r="G77" i="4" l="1"/>
  <c r="T10" i="1"/>
  <c r="R7" i="7" s="1"/>
  <c r="E11" i="1"/>
  <c r="F11" i="1" s="1"/>
  <c r="G11" i="1" s="1"/>
  <c r="H11" i="1" s="1"/>
  <c r="I11" i="1" s="1"/>
  <c r="J11" i="1" s="1"/>
  <c r="K11" i="1" s="1"/>
  <c r="L11" i="1" s="1"/>
  <c r="M11" i="1" s="1"/>
  <c r="N11" i="1" s="1"/>
  <c r="O11" i="1" s="1"/>
  <c r="P11" i="1" s="1"/>
  <c r="E77" i="5"/>
  <c r="F77" i="5" s="1"/>
  <c r="G77" i="5" s="1"/>
  <c r="H77" i="5" s="1"/>
  <c r="I77" i="5" s="1"/>
  <c r="J77" i="5" s="1"/>
  <c r="K77" i="5" s="1"/>
  <c r="L77" i="5" s="1"/>
  <c r="M77" i="5" s="1"/>
  <c r="N77" i="5" s="1"/>
  <c r="O77" i="5" s="1"/>
  <c r="P77" i="5" s="1"/>
  <c r="N42" i="5"/>
  <c r="N75" i="4"/>
  <c r="N75" i="5"/>
  <c r="N41" i="4"/>
  <c r="T74" i="5"/>
  <c r="T41" i="5"/>
  <c r="T8" i="4"/>
  <c r="W41" i="5"/>
  <c r="W74" i="5"/>
  <c r="W8" i="4"/>
  <c r="C7" i="7"/>
  <c r="Q62" i="5"/>
  <c r="P62" i="5"/>
  <c r="T77" i="4"/>
  <c r="W43" i="1"/>
  <c r="U44" i="1" s="1"/>
  <c r="T74" i="1"/>
  <c r="U10" i="1"/>
  <c r="S7" i="7" s="1"/>
  <c r="V10" i="1"/>
  <c r="T7" i="7" s="1"/>
  <c r="W76" i="1"/>
  <c r="E42" i="5"/>
  <c r="E75" i="4"/>
  <c r="E42" i="4"/>
  <c r="G16" i="1"/>
  <c r="F15" i="1"/>
  <c r="I17" i="1"/>
  <c r="T41" i="1"/>
  <c r="E75" i="1"/>
  <c r="V77" i="1" l="1"/>
  <c r="Q77" i="5"/>
  <c r="R77" i="5" s="1"/>
  <c r="S77" i="5" s="1"/>
  <c r="V57" i="5"/>
  <c r="U9" i="1"/>
  <c r="G49" i="5"/>
  <c r="G16" i="5" s="1"/>
  <c r="F16" i="1"/>
  <c r="F48" i="5"/>
  <c r="M22" i="1"/>
  <c r="U51" i="5"/>
  <c r="L20" i="1"/>
  <c r="H59" i="5"/>
  <c r="V62" i="1"/>
  <c r="H77" i="4"/>
  <c r="I77" i="4" s="1"/>
  <c r="J77" i="4" s="1"/>
  <c r="K77" i="4" s="1"/>
  <c r="L77" i="4" s="1"/>
  <c r="M77" i="4" s="1"/>
  <c r="N77" i="4" s="1"/>
  <c r="O77" i="4" s="1"/>
  <c r="P77" i="4" s="1"/>
  <c r="W41" i="4"/>
  <c r="W74" i="4"/>
  <c r="N42" i="4"/>
  <c r="T41" i="4"/>
  <c r="T74" i="4"/>
  <c r="C11" i="7"/>
  <c r="C17" i="7"/>
  <c r="D17" i="7"/>
  <c r="E17" i="7"/>
  <c r="F17" i="7"/>
  <c r="G17" i="7"/>
  <c r="P17" i="7"/>
  <c r="Q17" i="7"/>
  <c r="O17" i="7"/>
  <c r="M17" i="7"/>
  <c r="N17" i="7"/>
  <c r="J17" i="7"/>
  <c r="K17" i="7"/>
  <c r="L17" i="7"/>
  <c r="I17" i="7"/>
  <c r="H17" i="7"/>
  <c r="Q11" i="1"/>
  <c r="R11" i="1" s="1"/>
  <c r="S11" i="1" s="1"/>
  <c r="U77" i="1"/>
  <c r="T77" i="1"/>
  <c r="W76" i="5"/>
  <c r="T77" i="5" s="1"/>
  <c r="V77" i="4"/>
  <c r="U77" i="4"/>
  <c r="T44" i="1"/>
  <c r="V44" i="1"/>
  <c r="W10" i="1"/>
  <c r="U7" i="7" s="1"/>
  <c r="F74" i="1"/>
  <c r="F41" i="1"/>
  <c r="M23" i="1" l="1"/>
  <c r="J19" i="1"/>
  <c r="G59" i="5"/>
  <c r="G17" i="1"/>
  <c r="N62" i="1"/>
  <c r="U62" i="1"/>
  <c r="F17" i="1"/>
  <c r="F49" i="5"/>
  <c r="F16" i="5" s="1"/>
  <c r="L95" i="4"/>
  <c r="L96" i="4" s="1"/>
  <c r="J95" i="4"/>
  <c r="J96" i="4" s="1"/>
  <c r="K95" i="4"/>
  <c r="K96" i="4" s="1"/>
  <c r="G62" i="4"/>
  <c r="G63" i="4" s="1"/>
  <c r="D11" i="7"/>
  <c r="V11" i="1"/>
  <c r="G43" i="5"/>
  <c r="G10" i="5" s="1"/>
  <c r="G10" i="4"/>
  <c r="E6" i="7" s="1"/>
  <c r="E8" i="7" s="1"/>
  <c r="E43" i="5"/>
  <c r="E10" i="5" s="1"/>
  <c r="E10" i="4"/>
  <c r="H43" i="5"/>
  <c r="H10" i="5" s="1"/>
  <c r="H10" i="4"/>
  <c r="F6" i="7" s="1"/>
  <c r="F8" i="7" s="1"/>
  <c r="F43" i="5"/>
  <c r="F10" i="5" s="1"/>
  <c r="F10" i="4"/>
  <c r="D6" i="7" s="1"/>
  <c r="D8" i="7" s="1"/>
  <c r="G6" i="7"/>
  <c r="G8" i="7" s="1"/>
  <c r="V90" i="1"/>
  <c r="U77" i="5"/>
  <c r="V77" i="5"/>
  <c r="T11" i="1"/>
  <c r="U11" i="1"/>
  <c r="T80" i="5"/>
  <c r="W80" i="5" s="1"/>
  <c r="F75" i="1"/>
  <c r="F42" i="1"/>
  <c r="M25" i="1" l="1"/>
  <c r="M24" i="1"/>
  <c r="M29" i="1"/>
  <c r="M26" i="1"/>
  <c r="T10" i="5"/>
  <c r="J26" i="1"/>
  <c r="J29" i="1"/>
  <c r="T43" i="5"/>
  <c r="U52" i="5"/>
  <c r="Q63" i="1"/>
  <c r="P63" i="1"/>
  <c r="R63" i="1"/>
  <c r="S63" i="1"/>
  <c r="O63" i="1"/>
  <c r="R62" i="5"/>
  <c r="V91" i="1"/>
  <c r="L22" i="1"/>
  <c r="V56" i="5"/>
  <c r="I19" i="1"/>
  <c r="G19" i="1"/>
  <c r="N63" i="1"/>
  <c r="F59" i="5"/>
  <c r="G20" i="1"/>
  <c r="L29" i="5"/>
  <c r="H95" i="4"/>
  <c r="H96" i="4" s="1"/>
  <c r="T10" i="4"/>
  <c r="R6" i="7" s="1"/>
  <c r="E11" i="4"/>
  <c r="C6" i="7"/>
  <c r="C10" i="7" s="1"/>
  <c r="P41" i="5"/>
  <c r="P74" i="5"/>
  <c r="E11" i="7"/>
  <c r="V43" i="4"/>
  <c r="U43" i="4"/>
  <c r="E44" i="5"/>
  <c r="M6" i="7"/>
  <c r="M8" i="7" s="1"/>
  <c r="I6" i="7"/>
  <c r="I8" i="7" s="1"/>
  <c r="R10" i="5"/>
  <c r="R10" i="4"/>
  <c r="O6" i="7" s="1"/>
  <c r="O8" i="7" s="1"/>
  <c r="K6" i="7"/>
  <c r="K8" i="7" s="1"/>
  <c r="J6" i="7"/>
  <c r="J8" i="7" s="1"/>
  <c r="L6" i="7"/>
  <c r="L8" i="7" s="1"/>
  <c r="S10" i="4"/>
  <c r="P6" i="7" s="1"/>
  <c r="P8" i="7" s="1"/>
  <c r="H6" i="7"/>
  <c r="H8" i="7" s="1"/>
  <c r="Q95" i="5"/>
  <c r="T81" i="5"/>
  <c r="W81" i="5" s="1"/>
  <c r="N62" i="5"/>
  <c r="G74" i="1"/>
  <c r="G41" i="1"/>
  <c r="L23" i="1" l="1"/>
  <c r="U43" i="5"/>
  <c r="V43" i="5"/>
  <c r="V90" i="5"/>
  <c r="U53" i="5"/>
  <c r="M29" i="5"/>
  <c r="V58" i="5"/>
  <c r="V62" i="5" s="1"/>
  <c r="P95" i="5"/>
  <c r="K18" i="1"/>
  <c r="E47" i="5"/>
  <c r="T47" i="1"/>
  <c r="W47" i="1" s="1"/>
  <c r="E14" i="5"/>
  <c r="E15" i="5" s="1"/>
  <c r="E11" i="5"/>
  <c r="C8" i="7"/>
  <c r="C12" i="7" s="1"/>
  <c r="D12" i="7" s="1"/>
  <c r="E12" i="7" s="1"/>
  <c r="F12" i="7" s="1"/>
  <c r="F11" i="4"/>
  <c r="G11" i="4" s="1"/>
  <c r="H11" i="4" s="1"/>
  <c r="I11" i="4" s="1"/>
  <c r="J11" i="4" s="1"/>
  <c r="K11" i="4" s="1"/>
  <c r="L11" i="4" s="1"/>
  <c r="M11" i="4" s="1"/>
  <c r="N11" i="4" s="1"/>
  <c r="O11" i="4" s="1"/>
  <c r="P11" i="4" s="1"/>
  <c r="Q11" i="4" s="1"/>
  <c r="F44" i="5"/>
  <c r="G44" i="5" s="1"/>
  <c r="H44" i="5" s="1"/>
  <c r="I44" i="5" s="1"/>
  <c r="J44" i="5" s="1"/>
  <c r="K44" i="5" s="1"/>
  <c r="L44" i="5" s="1"/>
  <c r="M44" i="5" s="1"/>
  <c r="N44" i="5" s="1"/>
  <c r="O44" i="5" s="1"/>
  <c r="P44" i="5" s="1"/>
  <c r="Q44" i="5" s="1"/>
  <c r="P42" i="5"/>
  <c r="P75" i="5"/>
  <c r="V8" i="4"/>
  <c r="V74" i="5"/>
  <c r="V41" i="5"/>
  <c r="P41" i="4"/>
  <c r="V74" i="1"/>
  <c r="N6" i="7"/>
  <c r="N8" i="7" s="1"/>
  <c r="D10" i="7"/>
  <c r="F11" i="7"/>
  <c r="E16" i="7"/>
  <c r="C16" i="7"/>
  <c r="R8" i="7"/>
  <c r="F16" i="7"/>
  <c r="D16" i="7"/>
  <c r="G16" i="7"/>
  <c r="P41" i="1"/>
  <c r="V41" i="1" s="1"/>
  <c r="W43" i="4"/>
  <c r="E14" i="1"/>
  <c r="T14" i="1" s="1"/>
  <c r="W14" i="1" s="1"/>
  <c r="H62" i="4"/>
  <c r="H63" i="4" s="1"/>
  <c r="U10" i="4"/>
  <c r="S6" i="7" s="1"/>
  <c r="S10" i="5"/>
  <c r="V10" i="4"/>
  <c r="T6" i="7" s="1"/>
  <c r="T82" i="5"/>
  <c r="W82" i="5" s="1"/>
  <c r="R95" i="5"/>
  <c r="G75" i="1"/>
  <c r="G42" i="1"/>
  <c r="T44" i="4" l="1"/>
  <c r="L25" i="1"/>
  <c r="L24" i="1"/>
  <c r="L29" i="1" s="1"/>
  <c r="L26" i="1"/>
  <c r="T47" i="5"/>
  <c r="W47" i="5" s="1"/>
  <c r="V10" i="5"/>
  <c r="R11" i="4"/>
  <c r="S11" i="4" s="1"/>
  <c r="U54" i="5"/>
  <c r="M62" i="5"/>
  <c r="M62" i="1"/>
  <c r="M63" i="1" s="1"/>
  <c r="V91" i="5"/>
  <c r="G22" i="1"/>
  <c r="I22" i="1"/>
  <c r="W84" i="1"/>
  <c r="N18" i="1"/>
  <c r="K19" i="1"/>
  <c r="E15" i="1"/>
  <c r="T15" i="1" s="1"/>
  <c r="W15" i="1" s="1"/>
  <c r="T48" i="1"/>
  <c r="W48" i="1" s="1"/>
  <c r="F19" i="1"/>
  <c r="T14" i="5"/>
  <c r="T15" i="5"/>
  <c r="W15" i="5" s="1"/>
  <c r="E48" i="5"/>
  <c r="T48" i="5" s="1"/>
  <c r="W48" i="5" s="1"/>
  <c r="R44" i="5"/>
  <c r="S44" i="5" s="1"/>
  <c r="F20" i="1"/>
  <c r="T20" i="1" s="1"/>
  <c r="G29" i="5"/>
  <c r="Q8" i="1"/>
  <c r="Q74" i="1" s="1"/>
  <c r="F11" i="5"/>
  <c r="G11" i="5" s="1"/>
  <c r="H11" i="5" s="1"/>
  <c r="I11" i="5" s="1"/>
  <c r="J11" i="5" s="1"/>
  <c r="K11" i="5" s="1"/>
  <c r="L11" i="5" s="1"/>
  <c r="M11" i="5" s="1"/>
  <c r="N11" i="5" s="1"/>
  <c r="O11" i="5" s="1"/>
  <c r="P11" i="5" s="1"/>
  <c r="P42" i="1"/>
  <c r="V41" i="4"/>
  <c r="V74" i="4"/>
  <c r="P42" i="4"/>
  <c r="Q74" i="5"/>
  <c r="Q41" i="5"/>
  <c r="E10" i="7"/>
  <c r="G11" i="7"/>
  <c r="G12" i="7"/>
  <c r="S8" i="7"/>
  <c r="K16" i="7"/>
  <c r="J16" i="7"/>
  <c r="H16" i="7"/>
  <c r="I16" i="7"/>
  <c r="L16" i="7"/>
  <c r="E18" i="7"/>
  <c r="G18" i="7"/>
  <c r="F18" i="7"/>
  <c r="D18" i="7"/>
  <c r="C18" i="7"/>
  <c r="N16" i="7"/>
  <c r="P16" i="7"/>
  <c r="Q16" i="7"/>
  <c r="O16" i="7"/>
  <c r="T8" i="7"/>
  <c r="M16" i="7"/>
  <c r="W10" i="4"/>
  <c r="U6" i="7" s="1"/>
  <c r="U8" i="7" s="1"/>
  <c r="V44" i="4"/>
  <c r="U44" i="4"/>
  <c r="W43" i="5"/>
  <c r="V44" i="5" s="1"/>
  <c r="T83" i="5"/>
  <c r="W83" i="5" s="1"/>
  <c r="T91" i="1"/>
  <c r="I41" i="1"/>
  <c r="G23" i="1" l="1"/>
  <c r="I23" i="1"/>
  <c r="U18" i="1"/>
  <c r="W14" i="5"/>
  <c r="U55" i="5"/>
  <c r="Q11" i="5"/>
  <c r="R11" i="5" s="1"/>
  <c r="S11" i="5" s="1"/>
  <c r="Q77" i="4"/>
  <c r="R77" i="4" s="1"/>
  <c r="S77" i="4" s="1"/>
  <c r="U88" i="1"/>
  <c r="U87" i="1"/>
  <c r="U87" i="5"/>
  <c r="U84" i="5"/>
  <c r="U18" i="5"/>
  <c r="E16" i="1"/>
  <c r="T16" i="1" s="1"/>
  <c r="W16" i="1" s="1"/>
  <c r="T49" i="1"/>
  <c r="W49" i="1" s="1"/>
  <c r="T17" i="5"/>
  <c r="W17" i="5" s="1"/>
  <c r="E49" i="5"/>
  <c r="L62" i="1"/>
  <c r="L63" i="1" s="1"/>
  <c r="Q42" i="5"/>
  <c r="Q9" i="1"/>
  <c r="Q75" i="1" s="1"/>
  <c r="Q75" i="5"/>
  <c r="Q74" i="4"/>
  <c r="Q41" i="4"/>
  <c r="F10" i="7"/>
  <c r="H12" i="7"/>
  <c r="H11" i="7"/>
  <c r="V11" i="4"/>
  <c r="Q18" i="7"/>
  <c r="P18" i="7"/>
  <c r="O18" i="7"/>
  <c r="M18" i="7"/>
  <c r="N18" i="7"/>
  <c r="I18" i="7"/>
  <c r="H18" i="7"/>
  <c r="L18" i="7"/>
  <c r="J18" i="7"/>
  <c r="K18" i="7"/>
  <c r="U11" i="4"/>
  <c r="T11" i="4"/>
  <c r="E17" i="1"/>
  <c r="T17" i="1" s="1"/>
  <c r="W17" i="1" s="1"/>
  <c r="W10" i="5"/>
  <c r="V11" i="5" s="1"/>
  <c r="U44" i="5"/>
  <c r="T44" i="5"/>
  <c r="T84" i="5"/>
  <c r="M95" i="5"/>
  <c r="I42" i="1"/>
  <c r="I25" i="1" l="1"/>
  <c r="I24" i="1"/>
  <c r="G25" i="1"/>
  <c r="G24" i="1"/>
  <c r="G26" i="1"/>
  <c r="T49" i="5"/>
  <c r="W49" i="5" s="1"/>
  <c r="E16" i="5"/>
  <c r="T16" i="5" s="1"/>
  <c r="W16" i="5" s="1"/>
  <c r="U56" i="5"/>
  <c r="H95" i="5"/>
  <c r="L95" i="5"/>
  <c r="U21" i="1"/>
  <c r="K22" i="1"/>
  <c r="U89" i="1"/>
  <c r="W84" i="5"/>
  <c r="N19" i="1"/>
  <c r="N26" i="1" s="1"/>
  <c r="U85" i="1"/>
  <c r="W85" i="1" s="1"/>
  <c r="U21" i="5"/>
  <c r="U88" i="5"/>
  <c r="T20" i="5"/>
  <c r="T18" i="5"/>
  <c r="W18" i="5" s="1"/>
  <c r="T19" i="5"/>
  <c r="F29" i="5"/>
  <c r="L62" i="5"/>
  <c r="F95" i="5"/>
  <c r="R8" i="1"/>
  <c r="R74" i="1" s="1"/>
  <c r="R41" i="4"/>
  <c r="R41" i="5"/>
  <c r="R74" i="5"/>
  <c r="Q75" i="4"/>
  <c r="Q42" i="4"/>
  <c r="G10" i="7"/>
  <c r="I11" i="7"/>
  <c r="I12" i="7"/>
  <c r="E18" i="1"/>
  <c r="T18" i="1" s="1"/>
  <c r="W18" i="1" s="1"/>
  <c r="T11" i="5"/>
  <c r="U11" i="5"/>
  <c r="T85" i="5"/>
  <c r="G29" i="1"/>
  <c r="J41" i="1"/>
  <c r="I29" i="1" l="1"/>
  <c r="I26" i="1"/>
  <c r="U19" i="1"/>
  <c r="T50" i="5"/>
  <c r="W50" i="5" s="1"/>
  <c r="E59" i="5"/>
  <c r="J27" i="5"/>
  <c r="J28" i="5"/>
  <c r="I28" i="5"/>
  <c r="I27" i="5"/>
  <c r="I93" i="5"/>
  <c r="I61" i="5"/>
  <c r="I94" i="5"/>
  <c r="I60" i="5"/>
  <c r="U57" i="5"/>
  <c r="P28" i="5"/>
  <c r="R28" i="5"/>
  <c r="Q27" i="5"/>
  <c r="Q28" i="5"/>
  <c r="P27" i="5"/>
  <c r="R27" i="5"/>
  <c r="O28" i="5"/>
  <c r="O27" i="5"/>
  <c r="K62" i="1"/>
  <c r="K63" i="1" s="1"/>
  <c r="J62" i="5"/>
  <c r="J62" i="1"/>
  <c r="K23" i="1"/>
  <c r="K24" i="1" s="1"/>
  <c r="U22" i="1"/>
  <c r="T21" i="1"/>
  <c r="F22" i="1"/>
  <c r="U91" i="1"/>
  <c r="W91" i="1" s="1"/>
  <c r="U90" i="1"/>
  <c r="W90" i="1" s="1"/>
  <c r="K29" i="5"/>
  <c r="U22" i="5"/>
  <c r="U19" i="5"/>
  <c r="W19" i="5" s="1"/>
  <c r="U85" i="5"/>
  <c r="W85" i="5" s="1"/>
  <c r="U23" i="5"/>
  <c r="U89" i="5"/>
  <c r="T21" i="5"/>
  <c r="K62" i="5"/>
  <c r="F28" i="5"/>
  <c r="M27" i="5"/>
  <c r="K27" i="5"/>
  <c r="M28" i="5"/>
  <c r="K28" i="5"/>
  <c r="E2" i="1"/>
  <c r="G28" i="5"/>
  <c r="D2" i="4"/>
  <c r="L28" i="5"/>
  <c r="L27" i="5"/>
  <c r="G95" i="5"/>
  <c r="T51" i="5"/>
  <c r="W51" i="5" s="1"/>
  <c r="G62" i="1"/>
  <c r="I62" i="1"/>
  <c r="R42" i="5"/>
  <c r="R74" i="4"/>
  <c r="R9" i="1"/>
  <c r="R75" i="1" s="1"/>
  <c r="R75" i="5"/>
  <c r="H10" i="7"/>
  <c r="J12" i="7"/>
  <c r="J11" i="7"/>
  <c r="T86" i="5"/>
  <c r="J42" i="1"/>
  <c r="T42" i="1" s="1"/>
  <c r="T75" i="1"/>
  <c r="F23" i="1" l="1"/>
  <c r="P94" i="1"/>
  <c r="L94" i="1"/>
  <c r="H94" i="1"/>
  <c r="O93" i="1"/>
  <c r="K93" i="1"/>
  <c r="L28" i="1"/>
  <c r="H28" i="1"/>
  <c r="L27" i="1"/>
  <c r="H27" i="1"/>
  <c r="O94" i="1"/>
  <c r="K94" i="1"/>
  <c r="R93" i="1"/>
  <c r="N93" i="1"/>
  <c r="J93" i="1"/>
  <c r="O28" i="1"/>
  <c r="O27" i="1"/>
  <c r="R94" i="1"/>
  <c r="J94" i="1"/>
  <c r="M93" i="1"/>
  <c r="J28" i="1"/>
  <c r="J27" i="1"/>
  <c r="Q94" i="1"/>
  <c r="I94" i="1"/>
  <c r="L93" i="1"/>
  <c r="I28" i="1"/>
  <c r="I27" i="1"/>
  <c r="N94" i="1"/>
  <c r="Q93" i="1"/>
  <c r="I93" i="1"/>
  <c r="N28" i="1"/>
  <c r="N27" i="1"/>
  <c r="M94" i="1"/>
  <c r="P93" i="1"/>
  <c r="H93" i="1"/>
  <c r="M28" i="1"/>
  <c r="M27" i="1"/>
  <c r="I94" i="4"/>
  <c r="N61" i="4"/>
  <c r="J61" i="4"/>
  <c r="O60" i="4"/>
  <c r="K60" i="4"/>
  <c r="J28" i="4"/>
  <c r="Q61" i="4"/>
  <c r="L61" i="4"/>
  <c r="P60" i="4"/>
  <c r="J60" i="4"/>
  <c r="I27" i="4"/>
  <c r="I93" i="4"/>
  <c r="P61" i="4"/>
  <c r="K61" i="4"/>
  <c r="N60" i="4"/>
  <c r="I60" i="4"/>
  <c r="O61" i="4"/>
  <c r="I61" i="4"/>
  <c r="M60" i="4"/>
  <c r="I28" i="4"/>
  <c r="M61" i="4"/>
  <c r="Q60" i="4"/>
  <c r="L60" i="4"/>
  <c r="J27" i="4"/>
  <c r="U58" i="5"/>
  <c r="P27" i="4"/>
  <c r="R27" i="4"/>
  <c r="R94" i="4"/>
  <c r="R60" i="4"/>
  <c r="P28" i="4"/>
  <c r="R28" i="4"/>
  <c r="P93" i="4"/>
  <c r="Q27" i="4"/>
  <c r="O94" i="4"/>
  <c r="R61" i="4"/>
  <c r="Q93" i="4"/>
  <c r="P94" i="4"/>
  <c r="Q28" i="4"/>
  <c r="Q94" i="4"/>
  <c r="R93" i="4"/>
  <c r="O93" i="4"/>
  <c r="O27" i="4"/>
  <c r="O28" i="4"/>
  <c r="P60" i="1"/>
  <c r="P66" i="1" s="1"/>
  <c r="R61" i="1"/>
  <c r="O60" i="1"/>
  <c r="O66" i="1" s="1"/>
  <c r="O61" i="1"/>
  <c r="Q60" i="1"/>
  <c r="Q66" i="1" s="1"/>
  <c r="Q27" i="1"/>
  <c r="Q28" i="1"/>
  <c r="P61" i="1"/>
  <c r="P27" i="1"/>
  <c r="R27" i="1"/>
  <c r="Q61" i="1"/>
  <c r="R60" i="1"/>
  <c r="R66" i="1" s="1"/>
  <c r="P28" i="1"/>
  <c r="R28" i="1"/>
  <c r="U23" i="1"/>
  <c r="K26" i="1"/>
  <c r="U24" i="5"/>
  <c r="U25" i="5"/>
  <c r="T22" i="1"/>
  <c r="N29" i="1"/>
  <c r="U86" i="1"/>
  <c r="U90" i="5"/>
  <c r="T22" i="5"/>
  <c r="E19" i="1"/>
  <c r="T19" i="1" s="1"/>
  <c r="W19" i="1" s="1"/>
  <c r="S74" i="5"/>
  <c r="S75" i="5"/>
  <c r="R42" i="4"/>
  <c r="S94" i="4"/>
  <c r="S74" i="4"/>
  <c r="S41" i="5"/>
  <c r="L93" i="4"/>
  <c r="G93" i="4"/>
  <c r="H61" i="4"/>
  <c r="H93" i="4"/>
  <c r="M93" i="4"/>
  <c r="D61" i="4"/>
  <c r="F60" i="4"/>
  <c r="E94" i="4"/>
  <c r="L94" i="4"/>
  <c r="E98" i="4"/>
  <c r="G61" i="4"/>
  <c r="D93" i="4"/>
  <c r="M94" i="4"/>
  <c r="D65" i="4"/>
  <c r="D67" i="4" s="1"/>
  <c r="E60" i="4"/>
  <c r="N28" i="4"/>
  <c r="G60" i="4"/>
  <c r="F94" i="4"/>
  <c r="E65" i="4"/>
  <c r="F61" i="4"/>
  <c r="N94" i="4"/>
  <c r="N27" i="4"/>
  <c r="D60" i="4"/>
  <c r="F93" i="4"/>
  <c r="J94" i="4"/>
  <c r="H60" i="4"/>
  <c r="K93" i="4"/>
  <c r="H94" i="4"/>
  <c r="N93" i="4"/>
  <c r="K94" i="4"/>
  <c r="G94" i="4"/>
  <c r="E93" i="4"/>
  <c r="D94" i="4"/>
  <c r="D98" i="4"/>
  <c r="D100" i="4" s="1"/>
  <c r="E61" i="4"/>
  <c r="J93" i="4"/>
  <c r="S42" i="5"/>
  <c r="N27" i="5"/>
  <c r="T52" i="5"/>
  <c r="W52" i="5" s="1"/>
  <c r="H62" i="5"/>
  <c r="G62" i="5"/>
  <c r="S8" i="1"/>
  <c r="S74" i="1" s="1"/>
  <c r="S9" i="1"/>
  <c r="V9" i="5"/>
  <c r="V42" i="5" s="1"/>
  <c r="R75" i="4"/>
  <c r="W62" i="1"/>
  <c r="T62" i="1"/>
  <c r="D27" i="5"/>
  <c r="D28" i="5"/>
  <c r="D32" i="5"/>
  <c r="D34" i="5" s="1"/>
  <c r="T42" i="5"/>
  <c r="T75" i="5"/>
  <c r="T9" i="4"/>
  <c r="I10" i="7"/>
  <c r="K11" i="7"/>
  <c r="K12" i="7"/>
  <c r="K95" i="5"/>
  <c r="T87" i="5"/>
  <c r="U74" i="1"/>
  <c r="K41" i="1"/>
  <c r="U41" i="1" s="1"/>
  <c r="T23" i="1" l="1"/>
  <c r="F24" i="1"/>
  <c r="K28" i="1"/>
  <c r="K27" i="1"/>
  <c r="S28" i="1"/>
  <c r="S75" i="1"/>
  <c r="F25" i="1"/>
  <c r="T25" i="1" s="1"/>
  <c r="S60" i="4"/>
  <c r="S28" i="4"/>
  <c r="S93" i="4"/>
  <c r="S61" i="4"/>
  <c r="S61" i="1"/>
  <c r="S27" i="1"/>
  <c r="S93" i="1"/>
  <c r="S60" i="1"/>
  <c r="S66" i="1" s="1"/>
  <c r="S94" i="1"/>
  <c r="S27" i="4"/>
  <c r="U24" i="1"/>
  <c r="K25" i="1"/>
  <c r="K29" i="1" s="1"/>
  <c r="U91" i="5"/>
  <c r="N95" i="5"/>
  <c r="U20" i="1"/>
  <c r="W20" i="1" s="1"/>
  <c r="W86" i="1"/>
  <c r="U95" i="1"/>
  <c r="U86" i="5"/>
  <c r="V87" i="1"/>
  <c r="S21" i="1"/>
  <c r="T23" i="5"/>
  <c r="N28" i="5"/>
  <c r="S41" i="4"/>
  <c r="S42" i="4"/>
  <c r="S75" i="4"/>
  <c r="T53" i="5"/>
  <c r="W53" i="5" s="1"/>
  <c r="F65" i="4"/>
  <c r="E67" i="4"/>
  <c r="F98" i="4"/>
  <c r="E100" i="4"/>
  <c r="V9" i="4"/>
  <c r="V94" i="4" s="1"/>
  <c r="V75" i="5"/>
  <c r="F62" i="1"/>
  <c r="F63" i="1" s="1"/>
  <c r="V9" i="1"/>
  <c r="H29" i="5"/>
  <c r="H28" i="5"/>
  <c r="U62" i="5"/>
  <c r="V63" i="1"/>
  <c r="U63" i="1"/>
  <c r="D63" i="1"/>
  <c r="J63" i="1"/>
  <c r="T63" i="1"/>
  <c r="I63" i="1"/>
  <c r="G63" i="1"/>
  <c r="F27" i="5"/>
  <c r="G27" i="5"/>
  <c r="D33" i="5"/>
  <c r="T93" i="4"/>
  <c r="T94" i="4"/>
  <c r="T60" i="4"/>
  <c r="T61" i="4"/>
  <c r="U41" i="5"/>
  <c r="U8" i="4"/>
  <c r="U74" i="5"/>
  <c r="T75" i="4"/>
  <c r="T42" i="4"/>
  <c r="J10" i="7"/>
  <c r="L12" i="7"/>
  <c r="L11" i="7"/>
  <c r="T88" i="5"/>
  <c r="K42" i="1"/>
  <c r="T24" i="1" l="1"/>
  <c r="W24" i="1" s="1"/>
  <c r="F26" i="1"/>
  <c r="P63" i="5"/>
  <c r="S63" i="5"/>
  <c r="O63" i="5"/>
  <c r="Q63" i="5"/>
  <c r="S96" i="1"/>
  <c r="U25" i="1"/>
  <c r="U29" i="1" s="1"/>
  <c r="V21" i="1"/>
  <c r="W21" i="1" s="1"/>
  <c r="W87" i="1"/>
  <c r="U20" i="5"/>
  <c r="N29" i="5"/>
  <c r="W86" i="5"/>
  <c r="U95" i="5"/>
  <c r="S22" i="1"/>
  <c r="V22" i="1" s="1"/>
  <c r="W22" i="1" s="1"/>
  <c r="V88" i="1"/>
  <c r="W88" i="1" s="1"/>
  <c r="V87" i="5"/>
  <c r="T57" i="5"/>
  <c r="W57" i="5" s="1"/>
  <c r="T24" i="5"/>
  <c r="W24" i="5" s="1"/>
  <c r="T25" i="5"/>
  <c r="W25" i="5" s="1"/>
  <c r="V61" i="4"/>
  <c r="V75" i="4"/>
  <c r="V60" i="4"/>
  <c r="V42" i="4"/>
  <c r="V93" i="4"/>
  <c r="F100" i="4"/>
  <c r="G98" i="4"/>
  <c r="G65" i="4"/>
  <c r="F67" i="4"/>
  <c r="F29" i="1"/>
  <c r="N63" i="5"/>
  <c r="F62" i="5"/>
  <c r="W9" i="1"/>
  <c r="H27" i="5"/>
  <c r="K63" i="5"/>
  <c r="M63" i="5"/>
  <c r="L63" i="5"/>
  <c r="U74" i="4"/>
  <c r="U41" i="4"/>
  <c r="K10" i="7"/>
  <c r="M11" i="7"/>
  <c r="M12" i="7"/>
  <c r="W9" i="5"/>
  <c r="T89" i="5"/>
  <c r="L41" i="1"/>
  <c r="M30" i="1" l="1"/>
  <c r="J30" i="1"/>
  <c r="L30" i="1"/>
  <c r="N30" i="1"/>
  <c r="K30" i="1"/>
  <c r="T29" i="1"/>
  <c r="W20" i="5"/>
  <c r="U26" i="5"/>
  <c r="S27" i="5"/>
  <c r="S28" i="5"/>
  <c r="O96" i="5"/>
  <c r="S96" i="5"/>
  <c r="P96" i="5"/>
  <c r="Q96" i="5"/>
  <c r="T58" i="5"/>
  <c r="W58" i="5" s="1"/>
  <c r="U26" i="1"/>
  <c r="W25" i="1"/>
  <c r="E62" i="1"/>
  <c r="E63" i="1" s="1"/>
  <c r="V59" i="1"/>
  <c r="V92" i="1"/>
  <c r="F92" i="1"/>
  <c r="F93" i="1" s="1"/>
  <c r="I59" i="1"/>
  <c r="I60" i="1" s="1"/>
  <c r="I66" i="1" s="1"/>
  <c r="U92" i="1"/>
  <c r="U93" i="1" s="1"/>
  <c r="F59" i="1"/>
  <c r="F60" i="1" s="1"/>
  <c r="F66" i="1" s="1"/>
  <c r="E92" i="1"/>
  <c r="E93" i="1" s="1"/>
  <c r="M59" i="1"/>
  <c r="M60" i="1" s="1"/>
  <c r="M66" i="1" s="1"/>
  <c r="T59" i="1"/>
  <c r="T61" i="1" s="1"/>
  <c r="W92" i="1"/>
  <c r="W94" i="1" s="1"/>
  <c r="J59" i="1"/>
  <c r="J61" i="1" s="1"/>
  <c r="D59" i="1"/>
  <c r="D61" i="1" s="1"/>
  <c r="U59" i="1"/>
  <c r="U61" i="1" s="1"/>
  <c r="G92" i="1"/>
  <c r="G94" i="1" s="1"/>
  <c r="L59" i="1"/>
  <c r="L60" i="1" s="1"/>
  <c r="L66" i="1" s="1"/>
  <c r="E59" i="1"/>
  <c r="E65" i="1" s="1"/>
  <c r="E67" i="1" s="1"/>
  <c r="W59" i="1"/>
  <c r="W61" i="1" s="1"/>
  <c r="K59" i="1"/>
  <c r="K60" i="1" s="1"/>
  <c r="K66" i="1" s="1"/>
  <c r="D92" i="1"/>
  <c r="D94" i="1" s="1"/>
  <c r="G59" i="1"/>
  <c r="G61" i="1" s="1"/>
  <c r="T92" i="1"/>
  <c r="T94" i="1" s="1"/>
  <c r="N59" i="1"/>
  <c r="N60" i="1" s="1"/>
  <c r="N66" i="1" s="1"/>
  <c r="T26" i="5"/>
  <c r="V21" i="5"/>
  <c r="W87" i="5"/>
  <c r="U29" i="5"/>
  <c r="K96" i="5"/>
  <c r="L96" i="5"/>
  <c r="N96" i="5"/>
  <c r="M96" i="5"/>
  <c r="V22" i="5"/>
  <c r="V88" i="5"/>
  <c r="W88" i="5" s="1"/>
  <c r="S23" i="1"/>
  <c r="S29" i="1" s="1"/>
  <c r="V89" i="1"/>
  <c r="W89" i="1" s="1"/>
  <c r="T54" i="5"/>
  <c r="W54" i="5" s="1"/>
  <c r="W93" i="1"/>
  <c r="H65" i="4"/>
  <c r="I65" i="4" s="1"/>
  <c r="G67" i="4"/>
  <c r="H98" i="4"/>
  <c r="I98" i="4" s="1"/>
  <c r="I100" i="4" s="1"/>
  <c r="G100" i="4"/>
  <c r="W9" i="4"/>
  <c r="W75" i="5"/>
  <c r="W42" i="5"/>
  <c r="L10" i="7"/>
  <c r="N12" i="7"/>
  <c r="N11" i="7"/>
  <c r="T90" i="5"/>
  <c r="W90" i="5" s="1"/>
  <c r="L42" i="1"/>
  <c r="H30" i="1" l="1"/>
  <c r="D30" i="1"/>
  <c r="I30" i="1"/>
  <c r="G30" i="1"/>
  <c r="F30" i="1"/>
  <c r="J30" i="5"/>
  <c r="L30" i="5"/>
  <c r="M30" i="5"/>
  <c r="K30" i="5"/>
  <c r="N30" i="5"/>
  <c r="I67" i="4"/>
  <c r="J65" i="4"/>
  <c r="G93" i="1"/>
  <c r="E98" i="1"/>
  <c r="F98" i="1" s="1"/>
  <c r="D60" i="1"/>
  <c r="Q61" i="5"/>
  <c r="Q60" i="5"/>
  <c r="S94" i="5"/>
  <c r="S93" i="5"/>
  <c r="Q94" i="5"/>
  <c r="Q93" i="5"/>
  <c r="O93" i="5"/>
  <c r="O94" i="5"/>
  <c r="P61" i="5"/>
  <c r="P60" i="5"/>
  <c r="R94" i="5"/>
  <c r="R93" i="5"/>
  <c r="S61" i="5"/>
  <c r="S60" i="5"/>
  <c r="R61" i="5"/>
  <c r="R60" i="5"/>
  <c r="O60" i="5"/>
  <c r="O61" i="5"/>
  <c r="P94" i="5"/>
  <c r="P93" i="5"/>
  <c r="N61" i="1"/>
  <c r="I61" i="1"/>
  <c r="G60" i="1"/>
  <c r="G66" i="1" s="1"/>
  <c r="W60" i="1"/>
  <c r="M61" i="1"/>
  <c r="K61" i="1"/>
  <c r="T93" i="1"/>
  <c r="E61" i="1"/>
  <c r="D93" i="1"/>
  <c r="E60" i="1"/>
  <c r="E66" i="1" s="1"/>
  <c r="F94" i="1"/>
  <c r="L61" i="1"/>
  <c r="D65" i="1"/>
  <c r="D67" i="1" s="1"/>
  <c r="J60" i="1"/>
  <c r="J66" i="1" s="1"/>
  <c r="U60" i="1"/>
  <c r="F61" i="1"/>
  <c r="D98" i="1"/>
  <c r="D100" i="1" s="1"/>
  <c r="E94" i="1"/>
  <c r="U94" i="1"/>
  <c r="V94" i="1"/>
  <c r="V93" i="1"/>
  <c r="T60" i="1"/>
  <c r="V60" i="1"/>
  <c r="V61" i="1"/>
  <c r="V23" i="1"/>
  <c r="W23" i="1" s="1"/>
  <c r="W29" i="1" s="1"/>
  <c r="U30" i="1" s="1"/>
  <c r="V95" i="1"/>
  <c r="W22" i="5"/>
  <c r="W21" i="5"/>
  <c r="V89" i="5"/>
  <c r="W89" i="5" s="1"/>
  <c r="T55" i="5"/>
  <c r="W55" i="5" s="1"/>
  <c r="F65" i="1"/>
  <c r="H100" i="4"/>
  <c r="J98" i="4"/>
  <c r="H67" i="4"/>
  <c r="E65" i="5"/>
  <c r="V59" i="5"/>
  <c r="H60" i="5"/>
  <c r="F60" i="5"/>
  <c r="G61" i="5"/>
  <c r="M60" i="5"/>
  <c r="E29" i="5"/>
  <c r="E32" i="5"/>
  <c r="W93" i="4"/>
  <c r="W94" i="4"/>
  <c r="W60" i="4"/>
  <c r="W61" i="4"/>
  <c r="W42" i="4"/>
  <c r="W75" i="4"/>
  <c r="M10" i="7"/>
  <c r="O11" i="7"/>
  <c r="O12" i="7"/>
  <c r="M41" i="1"/>
  <c r="T30" i="1" l="1"/>
  <c r="D66" i="1"/>
  <c r="E99" i="1"/>
  <c r="V26" i="1"/>
  <c r="V28" i="1" s="1"/>
  <c r="J67" i="4"/>
  <c r="K65" i="4"/>
  <c r="L65" i="4" s="1"/>
  <c r="M65" i="4" s="1"/>
  <c r="E100" i="1"/>
  <c r="D99" i="1"/>
  <c r="E95" i="5"/>
  <c r="T91" i="5"/>
  <c r="W91" i="5" s="1"/>
  <c r="V29" i="1"/>
  <c r="W26" i="1"/>
  <c r="V23" i="5"/>
  <c r="W23" i="5" s="1"/>
  <c r="K60" i="5"/>
  <c r="G94" i="5"/>
  <c r="T59" i="5"/>
  <c r="T61" i="5" s="1"/>
  <c r="T92" i="5"/>
  <c r="T94" i="5" s="1"/>
  <c r="U59" i="5"/>
  <c r="H94" i="5"/>
  <c r="K93" i="5"/>
  <c r="J61" i="5"/>
  <c r="W59" i="5"/>
  <c r="W60" i="5" s="1"/>
  <c r="L94" i="5"/>
  <c r="E62" i="5"/>
  <c r="F94" i="5"/>
  <c r="E94" i="5"/>
  <c r="W92" i="5"/>
  <c r="W93" i="5" s="1"/>
  <c r="J93" i="5"/>
  <c r="L60" i="5"/>
  <c r="V95" i="5"/>
  <c r="H61" i="5"/>
  <c r="F61" i="5"/>
  <c r="G60" i="5"/>
  <c r="V60" i="5"/>
  <c r="V61" i="5"/>
  <c r="N94" i="5"/>
  <c r="T56" i="5"/>
  <c r="W56" i="5" s="1"/>
  <c r="U92" i="5"/>
  <c r="V92" i="5"/>
  <c r="N60" i="5"/>
  <c r="F99" i="1"/>
  <c r="G98" i="1"/>
  <c r="H98" i="1" s="1"/>
  <c r="I98" i="1" s="1"/>
  <c r="I99" i="1" s="1"/>
  <c r="F100" i="1"/>
  <c r="F67" i="1"/>
  <c r="G65" i="1"/>
  <c r="H93" i="5"/>
  <c r="F65" i="5"/>
  <c r="F67" i="5" s="1"/>
  <c r="K98" i="4"/>
  <c r="I99" i="4" s="1"/>
  <c r="J100" i="4"/>
  <c r="E26" i="1"/>
  <c r="E61" i="5"/>
  <c r="E60" i="5"/>
  <c r="L61" i="5"/>
  <c r="M61" i="5"/>
  <c r="E29" i="1"/>
  <c r="E30" i="1" s="1"/>
  <c r="M94" i="5"/>
  <c r="M93" i="5"/>
  <c r="E67" i="5"/>
  <c r="D66" i="5"/>
  <c r="T26" i="1"/>
  <c r="T28" i="1" s="1"/>
  <c r="E28" i="5"/>
  <c r="E27" i="5"/>
  <c r="D32" i="1"/>
  <c r="D27" i="1"/>
  <c r="D28" i="1"/>
  <c r="N10" i="7"/>
  <c r="P12" i="7"/>
  <c r="P11" i="7"/>
  <c r="M42" i="1"/>
  <c r="V30" i="1" l="1"/>
  <c r="Q30" i="1"/>
  <c r="R30" i="1"/>
  <c r="O30" i="1"/>
  <c r="P30" i="1"/>
  <c r="S30" i="1"/>
  <c r="D34" i="1"/>
  <c r="E32" i="1"/>
  <c r="E34" i="1" s="1"/>
  <c r="V27" i="1"/>
  <c r="M67" i="4"/>
  <c r="N65" i="4"/>
  <c r="L67" i="4"/>
  <c r="J66" i="4"/>
  <c r="K67" i="4"/>
  <c r="I66" i="4"/>
  <c r="I100" i="1"/>
  <c r="J98" i="1"/>
  <c r="J99" i="1" s="1"/>
  <c r="H100" i="1"/>
  <c r="H99" i="1"/>
  <c r="T60" i="5"/>
  <c r="E98" i="5"/>
  <c r="E100" i="5" s="1"/>
  <c r="E93" i="5"/>
  <c r="W61" i="5"/>
  <c r="K61" i="5"/>
  <c r="T93" i="5"/>
  <c r="K94" i="5"/>
  <c r="W94" i="5"/>
  <c r="F93" i="5"/>
  <c r="N61" i="5"/>
  <c r="W28" i="1"/>
  <c r="W27" i="1"/>
  <c r="J60" i="5"/>
  <c r="G93" i="5"/>
  <c r="J94" i="5"/>
  <c r="W26" i="5"/>
  <c r="L93" i="5"/>
  <c r="V26" i="5"/>
  <c r="V29" i="5"/>
  <c r="T62" i="5"/>
  <c r="I63" i="5" s="1"/>
  <c r="V94" i="5"/>
  <c r="V93" i="5"/>
  <c r="N93" i="5"/>
  <c r="D65" i="5"/>
  <c r="D67" i="5" s="1"/>
  <c r="D60" i="5"/>
  <c r="D61" i="5"/>
  <c r="D98" i="5"/>
  <c r="D100" i="5" s="1"/>
  <c r="D93" i="5"/>
  <c r="D94" i="5"/>
  <c r="G65" i="5"/>
  <c r="F66" i="5" s="1"/>
  <c r="G99" i="1"/>
  <c r="G100" i="1"/>
  <c r="G67" i="1"/>
  <c r="I65" i="1"/>
  <c r="L98" i="4"/>
  <c r="K100" i="4"/>
  <c r="E33" i="5"/>
  <c r="E66" i="5"/>
  <c r="E34" i="5"/>
  <c r="F32" i="5"/>
  <c r="T27" i="1"/>
  <c r="U28" i="1"/>
  <c r="U27" i="1"/>
  <c r="E27" i="1"/>
  <c r="E28" i="1"/>
  <c r="F27" i="1"/>
  <c r="G28" i="1"/>
  <c r="G27" i="1"/>
  <c r="F28" i="1"/>
  <c r="D33" i="1"/>
  <c r="O10" i="7"/>
  <c r="Q11" i="7"/>
  <c r="P21" i="7" s="1"/>
  <c r="Q12" i="7"/>
  <c r="P22" i="7" s="1"/>
  <c r="W62" i="5"/>
  <c r="N41" i="1"/>
  <c r="R30" i="5" l="1"/>
  <c r="Q30" i="5"/>
  <c r="S30" i="5"/>
  <c r="P30" i="5"/>
  <c r="O30" i="5"/>
  <c r="N67" i="4"/>
  <c r="O65" i="4"/>
  <c r="J100" i="1"/>
  <c r="K98" i="1"/>
  <c r="K99" i="1" s="1"/>
  <c r="D99" i="5"/>
  <c r="F98" i="5"/>
  <c r="E99" i="5" s="1"/>
  <c r="G63" i="5"/>
  <c r="R63" i="5"/>
  <c r="G67" i="5"/>
  <c r="F63" i="5"/>
  <c r="V27" i="5"/>
  <c r="V28" i="5"/>
  <c r="J63" i="5"/>
  <c r="E63" i="5"/>
  <c r="D63" i="5"/>
  <c r="H63" i="5"/>
  <c r="H65" i="5"/>
  <c r="J65" i="5" s="1"/>
  <c r="I67" i="1"/>
  <c r="J65" i="1"/>
  <c r="M98" i="4"/>
  <c r="L100" i="4"/>
  <c r="E33" i="1"/>
  <c r="F33" i="5"/>
  <c r="F34" i="5"/>
  <c r="G32" i="5"/>
  <c r="F32" i="1"/>
  <c r="G32" i="1" s="1"/>
  <c r="V63" i="5"/>
  <c r="U63" i="5"/>
  <c r="T63" i="5"/>
  <c r="P10" i="7"/>
  <c r="Q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Q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U75" i="1"/>
  <c r="N42" i="1"/>
  <c r="U42" i="1" s="1"/>
  <c r="P65" i="4" l="1"/>
  <c r="Q65" i="4" s="1"/>
  <c r="O67" i="4"/>
  <c r="F100" i="5"/>
  <c r="K100" i="1"/>
  <c r="L98" i="1"/>
  <c r="M98" i="1" s="1"/>
  <c r="N98" i="1" s="1"/>
  <c r="O98" i="1" s="1"/>
  <c r="O99" i="1" s="1"/>
  <c r="G98" i="5"/>
  <c r="G100" i="5" s="1"/>
  <c r="G33" i="1"/>
  <c r="H32" i="1"/>
  <c r="I32" i="1" s="1"/>
  <c r="I33" i="1" s="1"/>
  <c r="G66" i="5"/>
  <c r="I65" i="5"/>
  <c r="I67" i="5" s="1"/>
  <c r="H67" i="5"/>
  <c r="J67" i="1"/>
  <c r="K65" i="1"/>
  <c r="N98" i="4"/>
  <c r="O98" i="4" s="1"/>
  <c r="M100" i="4"/>
  <c r="K65" i="5"/>
  <c r="I66" i="5" s="1"/>
  <c r="J67" i="5"/>
  <c r="H66" i="5"/>
  <c r="H32" i="5"/>
  <c r="I32" i="5" s="1"/>
  <c r="I33" i="5" s="1"/>
  <c r="G33" i="5"/>
  <c r="G34" i="5"/>
  <c r="F33" i="1"/>
  <c r="F34" i="1"/>
  <c r="G34" i="1"/>
  <c r="Q10" i="7"/>
  <c r="P20" i="7" s="1"/>
  <c r="Q67" i="4" l="1"/>
  <c r="O66" i="4"/>
  <c r="O100" i="1"/>
  <c r="P98" i="1"/>
  <c r="Q98" i="1" s="1"/>
  <c r="R98" i="1" s="1"/>
  <c r="P67" i="4"/>
  <c r="N66" i="4"/>
  <c r="H98" i="5"/>
  <c r="I98" i="5" s="1"/>
  <c r="I100" i="5" s="1"/>
  <c r="N100" i="1"/>
  <c r="N99" i="1"/>
  <c r="F99" i="5"/>
  <c r="M100" i="1"/>
  <c r="M99" i="1"/>
  <c r="L100" i="1"/>
  <c r="L99" i="1"/>
  <c r="I34" i="5"/>
  <c r="J32" i="5"/>
  <c r="K32" i="5" s="1"/>
  <c r="I34" i="1"/>
  <c r="J32" i="1"/>
  <c r="K32" i="1" s="1"/>
  <c r="K33" i="1" s="1"/>
  <c r="H34" i="1"/>
  <c r="H33" i="1"/>
  <c r="O100" i="4"/>
  <c r="P98" i="4"/>
  <c r="R65" i="4"/>
  <c r="P66" i="4" s="1"/>
  <c r="K67" i="1"/>
  <c r="L65" i="1"/>
  <c r="N100" i="4"/>
  <c r="K67" i="5"/>
  <c r="L65" i="5"/>
  <c r="H34" i="5"/>
  <c r="H33" i="5"/>
  <c r="Q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R100" i="1" l="1"/>
  <c r="R99" i="1"/>
  <c r="G99" i="5"/>
  <c r="J98" i="5"/>
  <c r="H99" i="5" s="1"/>
  <c r="H100" i="5"/>
  <c r="Q100" i="1"/>
  <c r="Q99" i="1"/>
  <c r="P100" i="1"/>
  <c r="P99" i="1"/>
  <c r="K34" i="1"/>
  <c r="L32" i="1"/>
  <c r="M32" i="1" s="1"/>
  <c r="N32" i="1" s="1"/>
  <c r="O32" i="1" s="1"/>
  <c r="J34" i="1"/>
  <c r="J33" i="1"/>
  <c r="J34" i="5"/>
  <c r="J33" i="5"/>
  <c r="P100" i="4"/>
  <c r="Q98" i="4"/>
  <c r="S65" i="4"/>
  <c r="Q66" i="4" s="1"/>
  <c r="L67" i="1"/>
  <c r="M65" i="1"/>
  <c r="M65" i="5"/>
  <c r="N65" i="5" s="1"/>
  <c r="O65" i="5" s="1"/>
  <c r="P65" i="5" s="1"/>
  <c r="Q65" i="5" s="1"/>
  <c r="L67" i="5"/>
  <c r="K66" i="5"/>
  <c r="U94" i="5"/>
  <c r="U60" i="5"/>
  <c r="U61" i="5"/>
  <c r="U93" i="5"/>
  <c r="U28" i="5"/>
  <c r="U27" i="5"/>
  <c r="U42" i="5"/>
  <c r="U75" i="5"/>
  <c r="U9" i="4"/>
  <c r="Q41" i="1"/>
  <c r="O34" i="1" l="1"/>
  <c r="O33" i="1"/>
  <c r="J100" i="5"/>
  <c r="K98" i="5"/>
  <c r="I99" i="5" s="1"/>
  <c r="N34" i="1"/>
  <c r="N33" i="1"/>
  <c r="M34" i="1"/>
  <c r="M33" i="1"/>
  <c r="L34" i="1"/>
  <c r="L33" i="1"/>
  <c r="Q100" i="4"/>
  <c r="R98" i="4"/>
  <c r="O99" i="4"/>
  <c r="R65" i="5"/>
  <c r="O66" i="5"/>
  <c r="M67" i="1"/>
  <c r="N65" i="1"/>
  <c r="N67" i="5"/>
  <c r="M67" i="5"/>
  <c r="L66" i="5"/>
  <c r="U93" i="4"/>
  <c r="U94" i="4"/>
  <c r="U60" i="4"/>
  <c r="U61" i="4"/>
  <c r="U75" i="4"/>
  <c r="U42" i="4"/>
  <c r="Q42" i="1"/>
  <c r="K100" i="5" l="1"/>
  <c r="L98" i="5"/>
  <c r="L100" i="5" s="1"/>
  <c r="S98" i="4"/>
  <c r="R100" i="4"/>
  <c r="P99" i="4"/>
  <c r="N67" i="1"/>
  <c r="O65" i="1"/>
  <c r="P65" i="1" s="1"/>
  <c r="P66" i="5"/>
  <c r="S65" i="5"/>
  <c r="Q66" i="5" s="1"/>
  <c r="R67" i="4"/>
  <c r="N66" i="5"/>
  <c r="P67" i="5"/>
  <c r="M66" i="5"/>
  <c r="R41" i="1"/>
  <c r="K99" i="5" l="1"/>
  <c r="M98" i="5"/>
  <c r="N98" i="5" s="1"/>
  <c r="O98" i="5" s="1"/>
  <c r="O100" i="5" s="1"/>
  <c r="S100" i="4"/>
  <c r="Q99" i="4"/>
  <c r="P32" i="1"/>
  <c r="P33" i="1" s="1"/>
  <c r="Q65" i="1"/>
  <c r="P67" i="1"/>
  <c r="S67" i="5"/>
  <c r="S67" i="4"/>
  <c r="R67" i="5"/>
  <c r="Q67" i="5"/>
  <c r="R42" i="1"/>
  <c r="L99" i="5" l="1"/>
  <c r="P98" i="5"/>
  <c r="P100" i="5" s="1"/>
  <c r="N100" i="5"/>
  <c r="M100" i="5"/>
  <c r="Q32" i="1"/>
  <c r="Q33" i="1" s="1"/>
  <c r="P34" i="1"/>
  <c r="R65" i="1"/>
  <c r="Q67" i="1"/>
  <c r="M99" i="5"/>
  <c r="S41" i="1"/>
  <c r="N99" i="5" l="1"/>
  <c r="Q98" i="5"/>
  <c r="Q100" i="5" s="1"/>
  <c r="S98" i="1"/>
  <c r="R32" i="1"/>
  <c r="R33" i="1" s="1"/>
  <c r="Q34" i="1"/>
  <c r="S65" i="1"/>
  <c r="S67" i="1" s="1"/>
  <c r="R67" i="1"/>
  <c r="V75" i="1"/>
  <c r="S42" i="1"/>
  <c r="V42" i="1" s="1"/>
  <c r="R98" i="5" l="1"/>
  <c r="P99" i="5" s="1"/>
  <c r="O99" i="5"/>
  <c r="S100" i="1"/>
  <c r="S99" i="1"/>
  <c r="R34" i="1"/>
  <c r="S32" i="1"/>
  <c r="S98" i="5"/>
  <c r="W42" i="1"/>
  <c r="R100" i="5" l="1"/>
  <c r="S34" i="1"/>
  <c r="S33" i="1"/>
  <c r="S100" i="5"/>
  <c r="Q99" i="5"/>
  <c r="W75" i="1"/>
  <c r="T29" i="5" l="1"/>
  <c r="J95" i="5"/>
  <c r="T95" i="1"/>
  <c r="I30" i="5" l="1"/>
  <c r="D30" i="5"/>
  <c r="G30" i="5"/>
  <c r="F30" i="5"/>
  <c r="H30" i="5"/>
  <c r="E30" i="5"/>
  <c r="D96" i="1"/>
  <c r="L96" i="1"/>
  <c r="P96" i="1"/>
  <c r="H96" i="1"/>
  <c r="N96" i="1"/>
  <c r="I96" i="1"/>
  <c r="J96" i="1"/>
  <c r="Q96" i="1"/>
  <c r="K96" i="1"/>
  <c r="M96" i="1"/>
  <c r="R96" i="1"/>
  <c r="O96" i="1"/>
  <c r="W29" i="5"/>
  <c r="E96" i="1"/>
  <c r="G96" i="1"/>
  <c r="F96" i="1"/>
  <c r="W95" i="1"/>
  <c r="T95" i="5"/>
  <c r="I96" i="5" s="1"/>
  <c r="U30" i="5" l="1"/>
  <c r="V30" i="5"/>
  <c r="T30" i="5"/>
  <c r="D96" i="5"/>
  <c r="R96" i="5"/>
  <c r="L32" i="5"/>
  <c r="M32" i="5" s="1"/>
  <c r="N32" i="5" s="1"/>
  <c r="T28" i="5"/>
  <c r="T27" i="5"/>
  <c r="J99" i="5"/>
  <c r="J66" i="5"/>
  <c r="W27" i="5"/>
  <c r="W28" i="5"/>
  <c r="T96" i="1"/>
  <c r="V96" i="1"/>
  <c r="U96" i="1"/>
  <c r="G96" i="5"/>
  <c r="E96" i="5"/>
  <c r="J96" i="5"/>
  <c r="F96" i="5"/>
  <c r="H96" i="5"/>
  <c r="W95" i="5"/>
  <c r="O32" i="5" l="1"/>
  <c r="O33" i="5" s="1"/>
  <c r="N34" i="5"/>
  <c r="N33" i="5"/>
  <c r="M33" i="5"/>
  <c r="M34" i="5"/>
  <c r="L33" i="5"/>
  <c r="L34" i="5"/>
  <c r="K33" i="5"/>
  <c r="K34" i="5"/>
  <c r="U98" i="1"/>
  <c r="V98" i="1"/>
  <c r="T98" i="1"/>
  <c r="U65" i="1"/>
  <c r="V65" i="1"/>
  <c r="T65" i="1"/>
  <c r="V32" i="1"/>
  <c r="U32" i="1"/>
  <c r="T32" i="1"/>
  <c r="V96" i="5"/>
  <c r="U96" i="5"/>
  <c r="T96" i="5"/>
  <c r="O34" i="5" l="1"/>
  <c r="P32" i="5"/>
  <c r="V98" i="5"/>
  <c r="U98" i="5"/>
  <c r="S99" i="5" s="1"/>
  <c r="T98" i="5"/>
  <c r="R99" i="5" s="1"/>
  <c r="U65" i="5"/>
  <c r="S66" i="5" s="1"/>
  <c r="V65" i="5"/>
  <c r="T65" i="5"/>
  <c r="R66" i="5" s="1"/>
  <c r="V32" i="5"/>
  <c r="U32" i="5"/>
  <c r="T32" i="5"/>
  <c r="P34" i="5" l="1"/>
  <c r="Q32" i="5"/>
  <c r="P33" i="5"/>
  <c r="Q34" i="5" l="1"/>
  <c r="R32" i="5"/>
  <c r="Q33" i="5"/>
  <c r="D29" i="4"/>
  <c r="F28" i="4"/>
  <c r="D27" i="4"/>
  <c r="E27" i="4"/>
  <c r="R34" i="5" l="1"/>
  <c r="S32" i="5"/>
  <c r="R33" i="5"/>
  <c r="H27" i="4"/>
  <c r="H28" i="4"/>
  <c r="G27" i="4"/>
  <c r="G28" i="4"/>
  <c r="E32" i="4"/>
  <c r="E34" i="4" s="1"/>
  <c r="E28" i="4"/>
  <c r="D99" i="4"/>
  <c r="D66" i="4"/>
  <c r="F27" i="4"/>
  <c r="E66" i="4"/>
  <c r="D32" i="4"/>
  <c r="D34" i="4" s="1"/>
  <c r="E99" i="4"/>
  <c r="D28" i="4"/>
  <c r="S34" i="5" l="1"/>
  <c r="S33" i="5"/>
  <c r="H99" i="4"/>
  <c r="H66" i="4"/>
  <c r="G99" i="4"/>
  <c r="G66" i="4"/>
  <c r="E33" i="4"/>
  <c r="F32" i="4"/>
  <c r="F99" i="4"/>
  <c r="F66" i="4"/>
  <c r="D33" i="4"/>
  <c r="F34" i="4" l="1"/>
  <c r="G32" i="4"/>
  <c r="F33" i="4"/>
  <c r="H32" i="4" l="1"/>
  <c r="I32" i="4" s="1"/>
  <c r="J32" i="4" s="1"/>
  <c r="G34" i="4"/>
  <c r="G33" i="4"/>
  <c r="J34" i="4" l="1"/>
  <c r="J33" i="4"/>
  <c r="I34" i="4"/>
  <c r="I33" i="4"/>
  <c r="H33" i="4"/>
  <c r="H34" i="4"/>
  <c r="T26" i="4"/>
  <c r="T27" i="4" l="1"/>
  <c r="T28" i="4"/>
  <c r="T29" i="4"/>
  <c r="I30" i="4" l="1"/>
  <c r="E30" i="4"/>
  <c r="H30" i="4"/>
  <c r="G30" i="4"/>
  <c r="F30" i="4"/>
  <c r="D30" i="4"/>
  <c r="J99" i="4"/>
  <c r="K29" i="4"/>
  <c r="K28" i="4"/>
  <c r="K32" i="4" l="1"/>
  <c r="K34" i="4" s="1"/>
  <c r="K27" i="4"/>
  <c r="K66" i="4" s="1"/>
  <c r="K33" i="4" l="1"/>
  <c r="K99" i="4"/>
  <c r="L29" i="4"/>
  <c r="L28" i="4"/>
  <c r="M29" i="4"/>
  <c r="U26" i="4"/>
  <c r="M27" i="4"/>
  <c r="M66" i="4" s="1"/>
  <c r="N99" i="4" l="1"/>
  <c r="M99" i="4"/>
  <c r="U27" i="4"/>
  <c r="U28" i="4"/>
  <c r="L27" i="4"/>
  <c r="L66" i="4" s="1"/>
  <c r="U29" i="4"/>
  <c r="L32" i="4"/>
  <c r="V26" i="4"/>
  <c r="U32" i="4"/>
  <c r="V29" i="4"/>
  <c r="M28" i="4"/>
  <c r="Q30" i="4" l="1"/>
  <c r="O30" i="4"/>
  <c r="P30" i="4"/>
  <c r="S30" i="4"/>
  <c r="R30" i="4"/>
  <c r="J30" i="4"/>
  <c r="N30" i="4"/>
  <c r="K30" i="4"/>
  <c r="L30" i="4"/>
  <c r="M30" i="4"/>
  <c r="V28" i="4"/>
  <c r="V27" i="4"/>
  <c r="U65" i="4"/>
  <c r="S66" i="4" s="1"/>
  <c r="V98" i="4"/>
  <c r="V32" i="4"/>
  <c r="U98" i="4"/>
  <c r="S99" i="4" s="1"/>
  <c r="L99" i="4"/>
  <c r="L33" i="4"/>
  <c r="T32" i="4"/>
  <c r="T98" i="4"/>
  <c r="R99" i="4" s="1"/>
  <c r="W26" i="4"/>
  <c r="T65" i="4"/>
  <c r="R66" i="4" s="1"/>
  <c r="W29" i="4"/>
  <c r="T30" i="4" s="1"/>
  <c r="V65" i="4"/>
  <c r="M32" i="4"/>
  <c r="N32" i="4" s="1"/>
  <c r="O32" i="4" s="1"/>
  <c r="L34" i="4"/>
  <c r="V30" i="4" l="1"/>
  <c r="U30" i="4"/>
  <c r="P32" i="4"/>
  <c r="O34" i="4"/>
  <c r="O33" i="4"/>
  <c r="N34" i="4"/>
  <c r="N33" i="4"/>
  <c r="W27" i="4"/>
  <c r="W28" i="4"/>
  <c r="M34" i="4"/>
  <c r="M33" i="4"/>
  <c r="Q32" i="4" l="1"/>
  <c r="P34" i="4"/>
  <c r="P33" i="4"/>
  <c r="Q34" i="4" l="1"/>
  <c r="R32" i="4"/>
  <c r="Q33" i="4"/>
  <c r="R34" i="4" l="1"/>
  <c r="S32" i="4"/>
  <c r="R33" i="4"/>
  <c r="S34" i="4" l="1"/>
  <c r="S33" i="4"/>
</calcChain>
</file>

<file path=xl/sharedStrings.xml><?xml version="1.0" encoding="utf-8"?>
<sst xmlns="http://schemas.openxmlformats.org/spreadsheetml/2006/main" count="229" uniqueCount="41">
  <si>
    <t>DT</t>
  </si>
  <si>
    <t>NB</t>
  </si>
  <si>
    <t>Month</t>
  </si>
  <si>
    <t>QTR</t>
  </si>
  <si>
    <t>Week</t>
  </si>
  <si>
    <t>Begin</t>
  </si>
  <si>
    <t>End</t>
  </si>
  <si>
    <t>Target</t>
  </si>
  <si>
    <t>QTD</t>
  </si>
  <si>
    <t>Actual</t>
  </si>
  <si>
    <t>Delta to Target</t>
  </si>
  <si>
    <t>% to Target</t>
  </si>
  <si>
    <t>QTD Actual</t>
  </si>
  <si>
    <t>Current</t>
  </si>
  <si>
    <t>QTD Delta to Tgt</t>
  </si>
  <si>
    <t>Last 4Q</t>
  </si>
  <si>
    <t>Last 3Y</t>
  </si>
  <si>
    <t>India</t>
  </si>
  <si>
    <t>SLBD</t>
  </si>
  <si>
    <t>mtd</t>
  </si>
  <si>
    <t>qtd</t>
  </si>
  <si>
    <t>Total</t>
  </si>
  <si>
    <t>Cumma.</t>
  </si>
  <si>
    <t>Week#</t>
  </si>
  <si>
    <t>Weekending dt:</t>
  </si>
  <si>
    <t>Linearity</t>
  </si>
  <si>
    <t>Last 4Q ROL Linearity</t>
  </si>
  <si>
    <t>OB</t>
  </si>
  <si>
    <t>Consumer OL Overseas WF DT Q3FY2324</t>
  </si>
  <si>
    <t>Fy Q2 2425</t>
  </si>
  <si>
    <t>Fy Q3 2324</t>
  </si>
  <si>
    <t>9b</t>
  </si>
  <si>
    <t>Fy Q3 2425</t>
  </si>
  <si>
    <t>Fy Q4 2324</t>
  </si>
  <si>
    <t>Consumer OL WF Q3FY2526</t>
  </si>
  <si>
    <t>Consumer OL NB WF Q3FY2526</t>
  </si>
  <si>
    <t>Consumer OL Overseas WF Q3FY2526</t>
  </si>
  <si>
    <t>Consumer OL India WF Q3FY2526</t>
  </si>
  <si>
    <t>Consumer OL India DT WF Q3FY2526</t>
  </si>
  <si>
    <t>Consumer OL India NB WF Q3FY2526</t>
  </si>
  <si>
    <t>Consumer OL Overseas WF NB Q3FY2526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</si>
</sst>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43" formatCode="_(* #,##0.00_);_(* \(#,##0.00\);_(* &quot;-&quot;??_);_(@_)"/>
    <numFmt numFmtId="164" formatCode="_ * #,##0.00_ ;_ * \-#,##0.00_ ;_ * &quot;-&quot;??_ ;_ @_ "/>
    <numFmt numFmtId="165" formatCode="d\ mmm"/>
    <numFmt numFmtId="166" formatCode="#,##0.00_ ;[Red]\-#,##0.00"/>
    <numFmt numFmtId="167" formatCode="#,##0.0_ ;[Red]\-#,##0.0"/>
    <numFmt numFmtId="168" formatCode="#,##0.0_ ;[Red]\-#,##0.0\ "/>
    <numFmt numFmtId="169" formatCode="_ * #,##0.0_ ;_ * \-#,##0.0_ ;_ * &quot;-&quot;?_ ;_ @_ "/>
    <numFmt numFmtId="170" formatCode="0.0"/>
    <numFmt numFmtId="171" formatCode="#,##0.00\ ;[Red]\(#,##0.00\)\ ;&quot;-&quot;\ ;@"/>
    <numFmt numFmtId="172" formatCode="#,##0.00_ ;[Red]\-#,##0.00\ "/>
    <numFmt numFmtId="173" formatCode="#,##0%\ ;[Red]\(#,##0\)%\ ;&quot;-&quot;\ ;@"/>
    <numFmt numFmtId="174" formatCode="0.000"/>
    <numFmt numFmtId="175" formatCode="0.0%"/>
    <numFmt numFmtId="176" formatCode="#,##0.000000000000000_);[Red]\(#,##0.000000000000000\)"/>
    <numFmt numFmtId="177" formatCode="_(* #,##0.0_);_(* \(#,##0.0\);_(* &quot;-&quot;?_);_(@_)"/>
    <numFmt numFmtId="178" formatCode="[$-409]d\-mmm;@"/>
    <numFmt numFmtId="179" formatCode="#,##0.0\ ;[Red]\(#,##0.0\)\ ;&quot;-&quot;\ ;@"/>
    <numFmt numFmtId="180" formatCode="_ * #,##0.0_ ;_ * \-#,##0.0_ ;_ * &quot;-&quot;??_ ;_ @_ "/>
    <numFmt numFmtId="181" formatCode="#,##0.00000000000000;[Red]#,##0.00000000000000"/>
    <numFmt numFmtId="182" formatCode="0.00000000000000"/>
    <numFmt numFmtId="183" formatCode="#,##0.000000000000000;[Red]#,##0.000000000000000"/>
  </numFmts>
  <fonts count="1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3"/>
      <color theme="1"/>
      <name val="Arial"/>
      <family val="2"/>
    </font>
    <font>
      <b/>
      <sz val="13"/>
      <color theme="1"/>
      <name val="Arial"/>
      <family val="2"/>
    </font>
    <font>
      <sz val="13"/>
      <name val="Arial"/>
      <family val="2"/>
    </font>
    <font>
      <b/>
      <sz val="13"/>
      <name val="Arial"/>
      <family val="2"/>
    </font>
    <font>
      <sz val="13"/>
      <color theme="0"/>
      <name val="Arial"/>
      <family val="2"/>
    </font>
    <font>
      <sz val="13"/>
      <color theme="0" tint="-0.49998474074526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color indexed="12"/>
      <name val="Calibri"/>
      <family val="2"/>
      <scheme val="minor"/>
    </font>
    <font>
      <sz val="13"/>
      <color theme="0" tint="-4.9989318521683403E-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9CCFF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1"/>
      </left>
      <right/>
      <top/>
      <bottom/>
      <diagonal/>
    </border>
    <border>
      <left style="medium">
        <color theme="0" tint="-0.24994659260841701"/>
      </left>
      <right/>
      <top/>
      <bottom/>
      <diagonal/>
    </border>
    <border>
      <left/>
      <right style="medium">
        <color theme="0" tint="-0.24994659260841701"/>
      </right>
      <top/>
      <bottom/>
      <diagonal/>
    </border>
    <border>
      <left style="medium">
        <color theme="0" tint="-0.24994659260841701"/>
      </left>
      <right style="medium">
        <color theme="1"/>
      </right>
      <top/>
      <bottom/>
      <diagonal/>
    </border>
    <border>
      <left style="medium">
        <color theme="0" tint="-0.24994659260841701"/>
      </left>
      <right/>
      <top/>
      <bottom style="medium">
        <color theme="0" tint="-0.24994659260841701"/>
      </bottom>
      <diagonal/>
    </border>
    <border>
      <left/>
      <right/>
      <top/>
      <bottom style="medium">
        <color theme="0" tint="-0.24994659260841701"/>
      </bottom>
      <diagonal/>
    </border>
    <border>
      <left style="medium">
        <color theme="1"/>
      </left>
      <right/>
      <top/>
      <bottom style="medium">
        <color theme="0" tint="-0.24994659260841701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/>
      <diagonal/>
    </border>
    <border>
      <left/>
      <right/>
      <top style="medium">
        <color theme="0" tint="-0.24994659260841701"/>
      </top>
      <bottom/>
      <diagonal/>
    </border>
    <border>
      <left style="medium">
        <color theme="1"/>
      </left>
      <right/>
      <top style="medium">
        <color theme="0" tint="-0.24994659260841701"/>
      </top>
      <bottom/>
      <diagonal/>
    </border>
    <border>
      <left/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1"/>
      </right>
      <top style="medium">
        <color theme="0" tint="-0.24994659260841701"/>
      </top>
      <bottom/>
      <diagonal/>
    </border>
    <border>
      <left style="medium">
        <color theme="0" tint="-0.24994659260841701"/>
      </left>
      <right style="medium">
        <color theme="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1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 style="medium">
        <color theme="0" tint="-0.24994659260841701"/>
      </top>
      <bottom/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/>
      <diagonal/>
    </border>
    <border>
      <left style="medium">
        <color theme="0" tint="-0.24994659260841701"/>
      </left>
      <right style="medium">
        <color theme="0" tint="-0.24994659260841701"/>
      </right>
      <top/>
      <bottom/>
      <diagonal/>
    </border>
    <border>
      <left style="medium">
        <color theme="0" tint="-0.24994659260841701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/>
      <right/>
      <top style="thin">
        <color indexed="64"/>
      </top>
      <bottom style="medium">
        <color theme="0" tint="-0.24994659260841701"/>
      </bottom>
      <diagonal/>
    </border>
    <border>
      <left/>
      <right style="thin">
        <color indexed="64"/>
      </right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</borders>
  <cellStyleXfs count="6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347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vertical="center"/>
    </xf>
    <xf numFmtId="165" fontId="3" fillId="0" borderId="0" xfId="0" applyNumberFormat="1" applyFont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6" fontId="5" fillId="2" borderId="0" xfId="0" applyNumberFormat="1" applyFont="1" applyFill="1" applyAlignment="1">
      <alignment horizontal="center" vertical="center"/>
    </xf>
    <xf numFmtId="168" fontId="3" fillId="0" borderId="0" xfId="0" applyNumberFormat="1" applyFont="1" applyAlignment="1">
      <alignment horizontal="center" vertical="center"/>
    </xf>
    <xf numFmtId="169" fontId="5" fillId="2" borderId="0" xfId="0" applyNumberFormat="1" applyFont="1" applyFill="1" applyAlignment="1">
      <alignment horizontal="center" vertical="center"/>
    </xf>
    <xf numFmtId="170" fontId="5" fillId="2" borderId="0" xfId="0" applyNumberFormat="1" applyFont="1" applyFill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171" fontId="5" fillId="2" borderId="0" xfId="0" applyNumberFormat="1" applyFont="1" applyFill="1" applyAlignment="1">
      <alignment horizontal="center" vertical="center"/>
    </xf>
    <xf numFmtId="172" fontId="6" fillId="2" borderId="0" xfId="0" applyNumberFormat="1" applyFont="1" applyFill="1" applyAlignment="1">
      <alignment horizontal="center" vertical="center"/>
    </xf>
    <xf numFmtId="166" fontId="3" fillId="2" borderId="0" xfId="0" applyNumberFormat="1" applyFont="1" applyFill="1" applyAlignment="1">
      <alignment horizontal="center" vertical="center"/>
    </xf>
    <xf numFmtId="173" fontId="3" fillId="2" borderId="0" xfId="0" applyNumberFormat="1" applyFont="1" applyFill="1" applyAlignment="1">
      <alignment horizontal="center" vertical="center"/>
    </xf>
    <xf numFmtId="168" fontId="3" fillId="2" borderId="0" xfId="0" applyNumberFormat="1" applyFont="1" applyFill="1" applyAlignment="1">
      <alignment horizontal="center" vertical="center"/>
    </xf>
    <xf numFmtId="166" fontId="5" fillId="5" borderId="0" xfId="0" applyNumberFormat="1" applyFont="1" applyFill="1" applyAlignment="1">
      <alignment horizontal="center" vertical="center"/>
    </xf>
    <xf numFmtId="166" fontId="3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168" fontId="3" fillId="2" borderId="0" xfId="0" applyNumberFormat="1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9" fontId="3" fillId="0" borderId="0" xfId="0" applyNumberFormat="1" applyFont="1" applyAlignment="1">
      <alignment vertical="center"/>
    </xf>
    <xf numFmtId="2" fontId="3" fillId="2" borderId="0" xfId="0" applyNumberFormat="1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2" borderId="9" xfId="0" applyFont="1" applyFill="1" applyBorder="1" applyAlignment="1">
      <alignment vertical="center"/>
    </xf>
    <xf numFmtId="167" fontId="3" fillId="0" borderId="0" xfId="0" applyNumberFormat="1" applyFont="1" applyAlignment="1">
      <alignment horizontal="center" vertical="center"/>
    </xf>
    <xf numFmtId="9" fontId="3" fillId="0" borderId="0" xfId="1" applyFont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9" fontId="7" fillId="0" borderId="10" xfId="1" applyFont="1" applyBorder="1" applyAlignment="1">
      <alignment vertical="center"/>
    </xf>
    <xf numFmtId="170" fontId="8" fillId="0" borderId="0" xfId="0" applyNumberFormat="1" applyFont="1" applyAlignment="1">
      <alignment horizontal="center" vertical="center"/>
    </xf>
    <xf numFmtId="174" fontId="5" fillId="2" borderId="0" xfId="0" applyNumberFormat="1" applyFont="1" applyFill="1" applyAlignment="1">
      <alignment horizontal="center" vertical="center"/>
    </xf>
    <xf numFmtId="17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9" fontId="6" fillId="2" borderId="0" xfId="1" applyFont="1" applyFill="1" applyAlignment="1">
      <alignment horizontal="center" vertical="center"/>
    </xf>
    <xf numFmtId="175" fontId="5" fillId="2" borderId="0" xfId="1" applyNumberFormat="1" applyFont="1" applyFill="1" applyAlignment="1">
      <alignment horizontal="center" vertical="center"/>
    </xf>
    <xf numFmtId="170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70" fontId="3" fillId="0" borderId="0" xfId="0" applyNumberFormat="1" applyFont="1" applyAlignment="1">
      <alignment vertical="center"/>
    </xf>
    <xf numFmtId="170" fontId="5" fillId="2" borderId="0" xfId="1" applyNumberFormat="1" applyFont="1" applyFill="1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2" fontId="5" fillId="2" borderId="0" xfId="1" applyNumberFormat="1" applyFont="1" applyFill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165" fontId="10" fillId="0" borderId="9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9" fontId="0" fillId="0" borderId="0" xfId="1" applyFont="1"/>
    <xf numFmtId="0" fontId="7" fillId="0" borderId="0" xfId="0" applyFont="1" applyAlignment="1">
      <alignment horizontal="left" vertical="center"/>
    </xf>
    <xf numFmtId="9" fontId="7" fillId="0" borderId="0" xfId="1" applyFont="1" applyBorder="1" applyAlignment="1">
      <alignment vertical="center"/>
    </xf>
    <xf numFmtId="0" fontId="12" fillId="0" borderId="0" xfId="2" applyFont="1" applyAlignment="1" applyProtection="1">
      <alignment horizontal="left" vertical="center"/>
      <protection locked="0"/>
    </xf>
    <xf numFmtId="0" fontId="12" fillId="2" borderId="0" xfId="2" applyFont="1" applyFill="1" applyAlignment="1" applyProtection="1">
      <alignment horizontal="left" vertical="center"/>
      <protection locked="0"/>
    </xf>
    <xf numFmtId="0" fontId="14" fillId="0" borderId="0" xfId="2" applyFont="1" applyAlignment="1" applyProtection="1">
      <alignment horizontal="center" vertical="center"/>
      <protection locked="0"/>
    </xf>
    <xf numFmtId="165" fontId="14" fillId="0" borderId="0" xfId="2" applyNumberFormat="1" applyFont="1" applyAlignment="1">
      <alignment horizontal="center" vertical="center"/>
    </xf>
    <xf numFmtId="170" fontId="15" fillId="2" borderId="0" xfId="4" applyNumberFormat="1" applyFont="1" applyFill="1" applyBorder="1" applyAlignment="1" applyProtection="1">
      <alignment horizontal="center" vertical="center"/>
      <protection locked="0"/>
    </xf>
    <xf numFmtId="170" fontId="15" fillId="8" borderId="0" xfId="4" applyNumberFormat="1" applyFont="1" applyFill="1" applyBorder="1" applyAlignment="1" applyProtection="1">
      <alignment horizontal="center" vertical="center"/>
      <protection locked="0"/>
    </xf>
    <xf numFmtId="170" fontId="15" fillId="2" borderId="0" xfId="2" applyNumberFormat="1" applyFont="1" applyFill="1" applyAlignment="1">
      <alignment horizontal="center" vertical="center"/>
    </xf>
    <xf numFmtId="170" fontId="15" fillId="2" borderId="0" xfId="4" applyNumberFormat="1" applyFont="1" applyFill="1" applyBorder="1" applyAlignment="1" applyProtection="1">
      <alignment horizontal="center" vertical="center"/>
    </xf>
    <xf numFmtId="170" fontId="15" fillId="2" borderId="0" xfId="5" applyNumberFormat="1" applyFont="1" applyFill="1" applyBorder="1" applyAlignment="1" applyProtection="1">
      <alignment horizontal="center" vertical="center"/>
      <protection locked="0"/>
    </xf>
    <xf numFmtId="170" fontId="15" fillId="2" borderId="0" xfId="0" applyNumberFormat="1" applyFont="1" applyFill="1" applyAlignment="1">
      <alignment horizontal="center" vertical="center"/>
    </xf>
    <xf numFmtId="168" fontId="14" fillId="2" borderId="0" xfId="0" applyNumberFormat="1" applyFont="1" applyFill="1" applyAlignment="1">
      <alignment horizontal="center" vertical="center"/>
    </xf>
    <xf numFmtId="168" fontId="14" fillId="2" borderId="0" xfId="2" applyNumberFormat="1" applyFont="1" applyFill="1" applyAlignment="1">
      <alignment horizontal="center" vertical="center"/>
    </xf>
    <xf numFmtId="9" fontId="14" fillId="2" borderId="0" xfId="0" applyNumberFormat="1" applyFont="1" applyFill="1" applyAlignment="1" applyProtection="1">
      <alignment horizontal="center" vertical="center"/>
      <protection locked="0"/>
    </xf>
    <xf numFmtId="9" fontId="3" fillId="0" borderId="0" xfId="0" applyNumberFormat="1" applyFont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  <protection locked="0"/>
    </xf>
    <xf numFmtId="3" fontId="6" fillId="2" borderId="0" xfId="0" applyNumberFormat="1" applyFont="1" applyFill="1" applyAlignment="1">
      <alignment horizontal="center" vertical="center"/>
    </xf>
    <xf numFmtId="168" fontId="17" fillId="2" borderId="0" xfId="0" applyNumberFormat="1" applyFont="1" applyFill="1" applyAlignment="1">
      <alignment horizontal="center" vertical="center"/>
    </xf>
    <xf numFmtId="0" fontId="12" fillId="6" borderId="0" xfId="2" applyFont="1" applyFill="1" applyAlignment="1" applyProtection="1">
      <alignment horizontal="center" vertical="center"/>
      <protection locked="0"/>
    </xf>
    <xf numFmtId="178" fontId="13" fillId="2" borderId="0" xfId="2" applyNumberFormat="1" applyFont="1" applyFill="1" applyAlignment="1">
      <alignment horizontal="center" vertical="center"/>
    </xf>
    <xf numFmtId="165" fontId="14" fillId="0" borderId="0" xfId="2" applyNumberFormat="1" applyFont="1" applyAlignment="1" applyProtection="1">
      <alignment horizontal="center" vertical="center"/>
      <protection locked="0"/>
    </xf>
    <xf numFmtId="169" fontId="15" fillId="2" borderId="0" xfId="4" applyNumberFormat="1" applyFont="1" applyFill="1" applyBorder="1" applyAlignment="1" applyProtection="1">
      <alignment horizontal="center" vertical="center"/>
    </xf>
    <xf numFmtId="0" fontId="14" fillId="0" borderId="12" xfId="2" applyFont="1" applyBorder="1" applyAlignment="1" applyProtection="1">
      <alignment vertical="center"/>
      <protection locked="0"/>
    </xf>
    <xf numFmtId="170" fontId="15" fillId="2" borderId="13" xfId="2" applyNumberFormat="1" applyFont="1" applyFill="1" applyBorder="1" applyAlignment="1">
      <alignment horizontal="center" vertical="center"/>
    </xf>
    <xf numFmtId="0" fontId="14" fillId="5" borderId="12" xfId="2" applyFont="1" applyFill="1" applyBorder="1" applyAlignment="1" applyProtection="1">
      <alignment vertical="center"/>
      <protection locked="0"/>
    </xf>
    <xf numFmtId="170" fontId="15" fillId="2" borderId="13" xfId="0" applyNumberFormat="1" applyFont="1" applyFill="1" applyBorder="1" applyAlignment="1">
      <alignment horizontal="center" vertical="center"/>
    </xf>
    <xf numFmtId="0" fontId="15" fillId="0" borderId="15" xfId="2" applyFont="1" applyBorder="1" applyAlignment="1" applyProtection="1">
      <alignment vertical="center"/>
      <protection locked="0"/>
    </xf>
    <xf numFmtId="168" fontId="14" fillId="0" borderId="16" xfId="2" applyNumberFormat="1" applyFont="1" applyBorder="1" applyAlignment="1" applyProtection="1">
      <alignment horizontal="center" vertical="center"/>
      <protection locked="0"/>
    </xf>
    <xf numFmtId="168" fontId="14" fillId="0" borderId="16" xfId="2" applyNumberFormat="1" applyFont="1" applyBorder="1" applyAlignment="1">
      <alignment horizontal="center" vertical="center" wrapText="1"/>
    </xf>
    <xf numFmtId="0" fontId="14" fillId="0" borderId="21" xfId="2" applyFont="1" applyBorder="1" applyAlignment="1" applyProtection="1">
      <alignment vertical="center"/>
      <protection locked="0"/>
    </xf>
    <xf numFmtId="0" fontId="14" fillId="0" borderId="22" xfId="2" applyFont="1" applyBorder="1" applyAlignment="1" applyProtection="1">
      <alignment horizontal="center" vertical="center"/>
      <protection locked="0"/>
    </xf>
    <xf numFmtId="0" fontId="14" fillId="0" borderId="15" xfId="2" applyFont="1" applyBorder="1" applyAlignment="1" applyProtection="1">
      <alignment vertical="center"/>
      <protection locked="0"/>
    </xf>
    <xf numFmtId="165" fontId="14" fillId="0" borderId="16" xfId="2" applyNumberFormat="1" applyFont="1" applyBorder="1" applyAlignment="1">
      <alignment horizontal="center" vertical="center"/>
    </xf>
    <xf numFmtId="0" fontId="15" fillId="0" borderId="12" xfId="2" applyFont="1" applyBorder="1" applyAlignment="1" applyProtection="1">
      <alignment vertical="center"/>
      <protection locked="0"/>
    </xf>
    <xf numFmtId="0" fontId="13" fillId="0" borderId="21" xfId="2" applyFont="1" applyBorder="1" applyAlignment="1" applyProtection="1">
      <alignment vertical="center"/>
      <protection locked="0"/>
    </xf>
    <xf numFmtId="170" fontId="14" fillId="7" borderId="22" xfId="2" applyNumberFormat="1" applyFont="1" applyFill="1" applyBorder="1" applyAlignment="1" applyProtection="1">
      <alignment horizontal="center" vertical="center"/>
      <protection locked="0"/>
    </xf>
    <xf numFmtId="179" fontId="15" fillId="7" borderId="22" xfId="2" applyNumberFormat="1" applyFont="1" applyFill="1" applyBorder="1" applyAlignment="1">
      <alignment horizontal="center" vertical="center"/>
    </xf>
    <xf numFmtId="170" fontId="14" fillId="7" borderId="16" xfId="2" applyNumberFormat="1" applyFont="1" applyFill="1" applyBorder="1" applyAlignment="1">
      <alignment horizontal="center" vertical="center"/>
    </xf>
    <xf numFmtId="9" fontId="16" fillId="7" borderId="16" xfId="3" applyFont="1" applyFill="1" applyBorder="1" applyAlignment="1" applyProtection="1">
      <alignment horizontal="center" vertical="center"/>
    </xf>
    <xf numFmtId="0" fontId="15" fillId="2" borderId="14" xfId="2" applyFont="1" applyFill="1" applyBorder="1" applyAlignment="1" applyProtection="1">
      <alignment vertical="center"/>
      <protection locked="0"/>
    </xf>
    <xf numFmtId="168" fontId="10" fillId="2" borderId="0" xfId="0" applyNumberFormat="1" applyFont="1" applyFill="1" applyAlignment="1">
      <alignment horizontal="center" vertical="center"/>
    </xf>
    <xf numFmtId="168" fontId="9" fillId="2" borderId="0" xfId="0" applyNumberFormat="1" applyFont="1" applyFill="1" applyAlignment="1">
      <alignment horizontal="center" vertical="center"/>
    </xf>
    <xf numFmtId="2" fontId="10" fillId="2" borderId="0" xfId="1" applyNumberFormat="1" applyFont="1" applyFill="1" applyBorder="1" applyAlignment="1">
      <alignment horizontal="center" vertical="center"/>
    </xf>
    <xf numFmtId="168" fontId="14" fillId="2" borderId="22" xfId="2" applyNumberFormat="1" applyFont="1" applyFill="1" applyBorder="1" applyAlignment="1">
      <alignment horizontal="center" vertical="center"/>
    </xf>
    <xf numFmtId="170" fontId="13" fillId="2" borderId="22" xfId="2" applyNumberFormat="1" applyFont="1" applyFill="1" applyBorder="1" applyAlignment="1">
      <alignment horizontal="center" vertical="center"/>
    </xf>
    <xf numFmtId="173" fontId="14" fillId="2" borderId="16" xfId="2" applyNumberFormat="1" applyFont="1" applyFill="1" applyBorder="1" applyAlignment="1">
      <alignment horizontal="center" vertical="center" wrapText="1"/>
    </xf>
    <xf numFmtId="173" fontId="14" fillId="2" borderId="16" xfId="2" applyNumberFormat="1" applyFont="1" applyFill="1" applyBorder="1" applyAlignment="1">
      <alignment horizontal="center" vertical="center"/>
    </xf>
    <xf numFmtId="0" fontId="15" fillId="2" borderId="12" xfId="2" applyFont="1" applyFill="1" applyBorder="1" applyAlignment="1" applyProtection="1">
      <alignment vertical="center"/>
      <protection locked="0"/>
    </xf>
    <xf numFmtId="9" fontId="10" fillId="2" borderId="0" xfId="1" applyFont="1" applyFill="1" applyBorder="1" applyAlignment="1">
      <alignment horizontal="center" vertical="center"/>
    </xf>
    <xf numFmtId="9" fontId="14" fillId="8" borderId="0" xfId="2" applyNumberFormat="1" applyFont="1" applyFill="1" applyAlignment="1">
      <alignment horizontal="center" vertical="center" wrapText="1"/>
    </xf>
    <xf numFmtId="9" fontId="14" fillId="2" borderId="0" xfId="3" applyFont="1" applyFill="1" applyBorder="1" applyAlignment="1" applyProtection="1">
      <alignment horizontal="center" vertical="center"/>
    </xf>
    <xf numFmtId="0" fontId="15" fillId="2" borderId="27" xfId="2" applyFont="1" applyFill="1" applyBorder="1" applyAlignment="1" applyProtection="1">
      <alignment vertical="center"/>
      <protection locked="0"/>
    </xf>
    <xf numFmtId="173" fontId="3" fillId="2" borderId="19" xfId="0" applyNumberFormat="1" applyFont="1" applyFill="1" applyBorder="1" applyAlignment="1">
      <alignment horizontal="center" vertical="center" wrapText="1"/>
    </xf>
    <xf numFmtId="9" fontId="3" fillId="2" borderId="19" xfId="0" applyNumberFormat="1" applyFont="1" applyFill="1" applyBorder="1" applyAlignment="1">
      <alignment horizontal="center" vertical="center"/>
    </xf>
    <xf numFmtId="173" fontId="14" fillId="2" borderId="0" xfId="2" applyNumberFormat="1" applyFont="1" applyFill="1" applyAlignment="1">
      <alignment horizontal="center" vertical="center" wrapText="1"/>
    </xf>
    <xf numFmtId="0" fontId="15" fillId="0" borderId="21" xfId="2" applyFont="1" applyBorder="1" applyAlignment="1" applyProtection="1">
      <alignment horizontal="left" vertical="center"/>
      <protection locked="0"/>
    </xf>
    <xf numFmtId="168" fontId="14" fillId="0" borderId="22" xfId="2" applyNumberFormat="1" applyFont="1" applyBorder="1" applyAlignment="1" applyProtection="1">
      <alignment horizontal="center" vertical="center"/>
      <protection locked="0"/>
    </xf>
    <xf numFmtId="168" fontId="15" fillId="0" borderId="22" xfId="2" applyNumberFormat="1" applyFont="1" applyBorder="1" applyAlignment="1">
      <alignment horizontal="center" vertical="center"/>
    </xf>
    <xf numFmtId="0" fontId="14" fillId="0" borderId="22" xfId="2" applyFont="1" applyBorder="1" applyAlignment="1" applyProtection="1">
      <alignment vertical="center"/>
      <protection locked="0"/>
    </xf>
    <xf numFmtId="0" fontId="14" fillId="0" borderId="0" xfId="2" applyFont="1" applyAlignment="1" applyProtection="1">
      <alignment vertical="center"/>
      <protection locked="0"/>
    </xf>
    <xf numFmtId="0" fontId="14" fillId="0" borderId="16" xfId="2" applyFont="1" applyBorder="1" applyAlignment="1" applyProtection="1">
      <alignment vertical="center"/>
      <protection locked="0"/>
    </xf>
    <xf numFmtId="0" fontId="15" fillId="0" borderId="22" xfId="2" applyFont="1" applyBorder="1" applyAlignment="1" applyProtection="1">
      <alignment horizontal="center" vertical="center"/>
      <protection locked="0"/>
    </xf>
    <xf numFmtId="0" fontId="15" fillId="0" borderId="16" xfId="2" applyFont="1" applyBorder="1" applyAlignment="1" applyProtection="1">
      <alignment horizontal="center" vertical="center"/>
      <protection locked="0"/>
    </xf>
    <xf numFmtId="0" fontId="15" fillId="0" borderId="0" xfId="2" applyFont="1" applyAlignment="1" applyProtection="1">
      <alignment horizontal="center" vertical="center"/>
      <protection locked="0"/>
    </xf>
    <xf numFmtId="0" fontId="14" fillId="5" borderId="0" xfId="2" applyFont="1" applyFill="1" applyAlignment="1" applyProtection="1">
      <alignment horizontal="center" vertical="center"/>
      <protection locked="0"/>
    </xf>
    <xf numFmtId="0" fontId="15" fillId="2" borderId="11" xfId="2" applyFont="1" applyFill="1" applyBorder="1" applyAlignment="1" applyProtection="1">
      <alignment vertical="center" wrapText="1"/>
      <protection locked="0"/>
    </xf>
    <xf numFmtId="0" fontId="15" fillId="2" borderId="0" xfId="2" applyFont="1" applyFill="1" applyAlignment="1" applyProtection="1">
      <alignment vertical="center"/>
      <protection locked="0"/>
    </xf>
    <xf numFmtId="0" fontId="15" fillId="2" borderId="28" xfId="2" applyFont="1" applyFill="1" applyBorder="1" applyAlignment="1" applyProtection="1">
      <alignment vertical="center"/>
      <protection locked="0"/>
    </xf>
    <xf numFmtId="0" fontId="13" fillId="2" borderId="16" xfId="2" applyFont="1" applyFill="1" applyBorder="1" applyAlignment="1" applyProtection="1">
      <alignment vertical="center" wrapText="1"/>
      <protection locked="0"/>
    </xf>
    <xf numFmtId="0" fontId="14" fillId="0" borderId="21" xfId="2" applyFont="1" applyBorder="1" applyAlignment="1" applyProtection="1">
      <alignment horizontal="center" vertical="center"/>
      <protection locked="0"/>
    </xf>
    <xf numFmtId="0" fontId="14" fillId="0" borderId="29" xfId="2" applyFont="1" applyBorder="1" applyAlignment="1" applyProtection="1">
      <alignment horizontal="center" vertical="center"/>
      <protection locked="0"/>
    </xf>
    <xf numFmtId="0" fontId="14" fillId="0" borderId="12" xfId="2" applyFont="1" applyBorder="1" applyAlignment="1" applyProtection="1">
      <alignment horizontal="center" vertical="center"/>
      <protection locked="0"/>
    </xf>
    <xf numFmtId="0" fontId="14" fillId="0" borderId="13" xfId="2" applyFont="1" applyBorder="1" applyAlignment="1" applyProtection="1">
      <alignment horizontal="center" vertical="center"/>
      <protection locked="0"/>
    </xf>
    <xf numFmtId="165" fontId="14" fillId="0" borderId="12" xfId="2" applyNumberFormat="1" applyFont="1" applyBorder="1" applyAlignment="1" applyProtection="1">
      <alignment horizontal="center" vertical="center"/>
      <protection locked="0"/>
    </xf>
    <xf numFmtId="165" fontId="14" fillId="0" borderId="13" xfId="2" applyNumberFormat="1" applyFont="1" applyBorder="1" applyAlignment="1">
      <alignment horizontal="center" vertical="center"/>
    </xf>
    <xf numFmtId="165" fontId="14" fillId="0" borderId="15" xfId="2" applyNumberFormat="1" applyFont="1" applyBorder="1" applyAlignment="1">
      <alignment horizontal="center" vertical="center"/>
    </xf>
    <xf numFmtId="165" fontId="14" fillId="0" borderId="24" xfId="2" applyNumberFormat="1" applyFont="1" applyBorder="1" applyAlignment="1">
      <alignment horizontal="center" vertical="center"/>
    </xf>
    <xf numFmtId="170" fontId="14" fillId="7" borderId="21" xfId="2" applyNumberFormat="1" applyFont="1" applyFill="1" applyBorder="1" applyAlignment="1" applyProtection="1">
      <alignment horizontal="center" vertical="center"/>
      <protection locked="0"/>
    </xf>
    <xf numFmtId="170" fontId="14" fillId="7" borderId="29" xfId="2" applyNumberFormat="1" applyFont="1" applyFill="1" applyBorder="1" applyAlignment="1" applyProtection="1">
      <alignment horizontal="center" vertical="center"/>
      <protection locked="0"/>
    </xf>
    <xf numFmtId="170" fontId="14" fillId="4" borderId="15" xfId="2" applyNumberFormat="1" applyFont="1" applyFill="1" applyBorder="1" applyAlignment="1">
      <alignment horizontal="center" vertical="center"/>
    </xf>
    <xf numFmtId="170" fontId="14" fillId="7" borderId="24" xfId="2" applyNumberFormat="1" applyFont="1" applyFill="1" applyBorder="1" applyAlignment="1">
      <alignment horizontal="center" vertical="center"/>
    </xf>
    <xf numFmtId="170" fontId="15" fillId="2" borderId="12" xfId="4" applyNumberFormat="1" applyFont="1" applyFill="1" applyBorder="1" applyAlignment="1" applyProtection="1">
      <alignment horizontal="center" vertical="center"/>
      <protection locked="0"/>
    </xf>
    <xf numFmtId="170" fontId="15" fillId="8" borderId="13" xfId="4" applyNumberFormat="1" applyFont="1" applyFill="1" applyBorder="1" applyAlignment="1" applyProtection="1">
      <alignment horizontal="center" vertical="center"/>
      <protection locked="0"/>
    </xf>
    <xf numFmtId="170" fontId="15" fillId="2" borderId="12" xfId="5" applyNumberFormat="1" applyFont="1" applyFill="1" applyBorder="1" applyAlignment="1" applyProtection="1">
      <alignment horizontal="center" vertical="center"/>
      <protection locked="0"/>
    </xf>
    <xf numFmtId="170" fontId="15" fillId="2" borderId="12" xfId="4" applyNumberFormat="1" applyFont="1" applyFill="1" applyBorder="1" applyAlignment="1" applyProtection="1">
      <alignment horizontal="center" vertical="center"/>
    </xf>
    <xf numFmtId="170" fontId="15" fillId="2" borderId="13" xfId="5" applyNumberFormat="1" applyFont="1" applyFill="1" applyBorder="1" applyAlignment="1" applyProtection="1">
      <alignment horizontal="center" vertical="center"/>
      <protection locked="0"/>
    </xf>
    <xf numFmtId="169" fontId="15" fillId="2" borderId="12" xfId="4" applyNumberFormat="1" applyFont="1" applyFill="1" applyBorder="1" applyAlignment="1" applyProtection="1">
      <alignment horizontal="center" vertical="center"/>
    </xf>
    <xf numFmtId="168" fontId="14" fillId="2" borderId="21" xfId="2" applyNumberFormat="1" applyFont="1" applyFill="1" applyBorder="1" applyAlignment="1">
      <alignment horizontal="center" vertical="center"/>
    </xf>
    <xf numFmtId="168" fontId="14" fillId="2" borderId="29" xfId="2" applyNumberFormat="1" applyFont="1" applyFill="1" applyBorder="1" applyAlignment="1">
      <alignment horizontal="center" vertical="center"/>
    </xf>
    <xf numFmtId="168" fontId="14" fillId="2" borderId="12" xfId="0" applyNumberFormat="1" applyFont="1" applyFill="1" applyBorder="1" applyAlignment="1">
      <alignment horizontal="center" vertical="center"/>
    </xf>
    <xf numFmtId="168" fontId="14" fillId="2" borderId="13" xfId="0" applyNumberFormat="1" applyFont="1" applyFill="1" applyBorder="1" applyAlignment="1">
      <alignment horizontal="center" vertical="center"/>
    </xf>
    <xf numFmtId="173" fontId="14" fillId="2" borderId="15" xfId="2" applyNumberFormat="1" applyFont="1" applyFill="1" applyBorder="1" applyAlignment="1">
      <alignment horizontal="center" vertical="center" wrapText="1"/>
    </xf>
    <xf numFmtId="173" fontId="14" fillId="2" borderId="24" xfId="2" applyNumberFormat="1" applyFont="1" applyFill="1" applyBorder="1" applyAlignment="1">
      <alignment horizontal="center" vertical="center" wrapText="1"/>
    </xf>
    <xf numFmtId="168" fontId="10" fillId="2" borderId="12" xfId="0" applyNumberFormat="1" applyFont="1" applyFill="1" applyBorder="1" applyAlignment="1">
      <alignment horizontal="center" vertical="center"/>
    </xf>
    <xf numFmtId="168" fontId="9" fillId="2" borderId="13" xfId="0" applyNumberFormat="1" applyFont="1" applyFill="1" applyBorder="1" applyAlignment="1">
      <alignment horizontal="center" vertical="center"/>
    </xf>
    <xf numFmtId="9" fontId="10" fillId="2" borderId="12" xfId="1" applyFont="1" applyFill="1" applyBorder="1" applyAlignment="1">
      <alignment horizontal="center" vertical="center"/>
    </xf>
    <xf numFmtId="9" fontId="14" fillId="8" borderId="13" xfId="2" applyNumberFormat="1" applyFont="1" applyFill="1" applyBorder="1" applyAlignment="1">
      <alignment horizontal="center" vertical="center" wrapText="1"/>
    </xf>
    <xf numFmtId="173" fontId="3" fillId="2" borderId="18" xfId="0" applyNumberFormat="1" applyFont="1" applyFill="1" applyBorder="1" applyAlignment="1">
      <alignment horizontal="center" vertical="center" wrapText="1"/>
    </xf>
    <xf numFmtId="173" fontId="3" fillId="4" borderId="20" xfId="0" applyNumberFormat="1" applyFont="1" applyFill="1" applyBorder="1" applyAlignment="1">
      <alignment horizontal="center" vertical="center" wrapText="1"/>
    </xf>
    <xf numFmtId="168" fontId="14" fillId="2" borderId="12" xfId="2" applyNumberFormat="1" applyFont="1" applyFill="1" applyBorder="1" applyAlignment="1">
      <alignment horizontal="center" vertical="center"/>
    </xf>
    <xf numFmtId="168" fontId="14" fillId="2" borderId="13" xfId="2" applyNumberFormat="1" applyFont="1" applyFill="1" applyBorder="1" applyAlignment="1">
      <alignment horizontal="center" vertical="center"/>
    </xf>
    <xf numFmtId="173" fontId="14" fillId="2" borderId="12" xfId="2" applyNumberFormat="1" applyFont="1" applyFill="1" applyBorder="1" applyAlignment="1">
      <alignment horizontal="center" vertical="center" wrapText="1"/>
    </xf>
    <xf numFmtId="173" fontId="14" fillId="2" borderId="13" xfId="2" applyNumberFormat="1" applyFont="1" applyFill="1" applyBorder="1" applyAlignment="1">
      <alignment horizontal="center" vertical="center" wrapText="1"/>
    </xf>
    <xf numFmtId="168" fontId="14" fillId="0" borderId="21" xfId="2" applyNumberFormat="1" applyFont="1" applyBorder="1" applyAlignment="1" applyProtection="1">
      <alignment horizontal="center" vertical="center"/>
      <protection locked="0"/>
    </xf>
    <xf numFmtId="168" fontId="14" fillId="0" borderId="29" xfId="2" applyNumberFormat="1" applyFont="1" applyBorder="1" applyAlignment="1" applyProtection="1">
      <alignment horizontal="center" vertical="center"/>
      <protection locked="0"/>
    </xf>
    <xf numFmtId="168" fontId="14" fillId="0" borderId="15" xfId="2" applyNumberFormat="1" applyFont="1" applyBorder="1" applyAlignment="1" applyProtection="1">
      <alignment horizontal="center" vertical="center"/>
      <protection locked="0"/>
    </xf>
    <xf numFmtId="168" fontId="14" fillId="0" borderId="24" xfId="2" applyNumberFormat="1" applyFont="1" applyBorder="1" applyAlignment="1" applyProtection="1">
      <alignment horizontal="center" vertical="center"/>
      <protection locked="0"/>
    </xf>
    <xf numFmtId="170" fontId="15" fillId="0" borderId="0" xfId="4" applyNumberFormat="1" applyFont="1" applyFill="1" applyBorder="1" applyAlignment="1" applyProtection="1">
      <alignment horizontal="center" vertical="center"/>
    </xf>
    <xf numFmtId="170" fontId="15" fillId="2" borderId="22" xfId="2" applyNumberFormat="1" applyFont="1" applyFill="1" applyBorder="1" applyAlignment="1">
      <alignment horizontal="center" vertical="center"/>
    </xf>
    <xf numFmtId="2" fontId="9" fillId="2" borderId="0" xfId="1" applyNumberFormat="1" applyFont="1" applyFill="1" applyBorder="1" applyAlignment="1">
      <alignment horizontal="center" vertical="center"/>
    </xf>
    <xf numFmtId="168" fontId="14" fillId="0" borderId="22" xfId="2" applyNumberFormat="1" applyFont="1" applyBorder="1" applyAlignment="1">
      <alignment horizontal="center" vertical="center"/>
    </xf>
    <xf numFmtId="168" fontId="14" fillId="0" borderId="16" xfId="2" applyNumberFormat="1" applyFont="1" applyBorder="1" applyAlignment="1">
      <alignment horizontal="center" vertical="center"/>
    </xf>
    <xf numFmtId="165" fontId="14" fillId="0" borderId="12" xfId="2" applyNumberFormat="1" applyFont="1" applyBorder="1" applyAlignment="1">
      <alignment horizontal="center" vertical="center"/>
    </xf>
    <xf numFmtId="170" fontId="14" fillId="7" borderId="15" xfId="2" applyNumberFormat="1" applyFont="1" applyFill="1" applyBorder="1" applyAlignment="1">
      <alignment horizontal="center" vertical="center"/>
    </xf>
    <xf numFmtId="168" fontId="10" fillId="2" borderId="13" xfId="0" applyNumberFormat="1" applyFont="1" applyFill="1" applyBorder="1" applyAlignment="1">
      <alignment horizontal="center" vertical="center"/>
    </xf>
    <xf numFmtId="179" fontId="15" fillId="7" borderId="29" xfId="2" applyNumberFormat="1" applyFont="1" applyFill="1" applyBorder="1" applyAlignment="1">
      <alignment horizontal="center" vertical="center"/>
    </xf>
    <xf numFmtId="168" fontId="14" fillId="7" borderId="24" xfId="2" applyNumberFormat="1" applyFont="1" applyFill="1" applyBorder="1" applyAlignment="1" applyProtection="1">
      <alignment horizontal="center" vertical="center"/>
      <protection locked="0"/>
    </xf>
    <xf numFmtId="170" fontId="13" fillId="2" borderId="29" xfId="2" applyNumberFormat="1" applyFont="1" applyFill="1" applyBorder="1" applyAlignment="1">
      <alignment horizontal="center" vertical="center"/>
    </xf>
    <xf numFmtId="173" fontId="14" fillId="2" borderId="24" xfId="2" applyNumberFormat="1" applyFont="1" applyFill="1" applyBorder="1" applyAlignment="1">
      <alignment horizontal="center" vertical="center"/>
    </xf>
    <xf numFmtId="2" fontId="10" fillId="2" borderId="13" xfId="0" applyNumberFormat="1" applyFont="1" applyFill="1" applyBorder="1" applyAlignment="1">
      <alignment horizontal="center" vertical="center"/>
    </xf>
    <xf numFmtId="9" fontId="3" fillId="2" borderId="13" xfId="1" applyFont="1" applyFill="1" applyBorder="1" applyAlignment="1">
      <alignment horizontal="center" vertical="center"/>
    </xf>
    <xf numFmtId="173" fontId="3" fillId="2" borderId="20" xfId="0" applyNumberFormat="1" applyFont="1" applyFill="1" applyBorder="1" applyAlignment="1">
      <alignment horizontal="center" vertical="center"/>
    </xf>
    <xf numFmtId="168" fontId="14" fillId="2" borderId="13" xfId="2" applyNumberFormat="1" applyFont="1" applyFill="1" applyBorder="1" applyAlignment="1" applyProtection="1">
      <alignment horizontal="center" vertical="center"/>
      <protection locked="0"/>
    </xf>
    <xf numFmtId="168" fontId="14" fillId="2" borderId="13" xfId="0" applyNumberFormat="1" applyFont="1" applyFill="1" applyBorder="1" applyAlignment="1" applyProtection="1">
      <alignment horizontal="center" vertical="center"/>
      <protection locked="0"/>
    </xf>
    <xf numFmtId="168" fontId="15" fillId="0" borderId="29" xfId="2" applyNumberFormat="1" applyFont="1" applyBorder="1" applyAlignment="1">
      <alignment horizontal="center" vertical="center"/>
    </xf>
    <xf numFmtId="168" fontId="14" fillId="0" borderId="24" xfId="2" applyNumberFormat="1" applyFont="1" applyBorder="1" applyAlignment="1">
      <alignment horizontal="center" vertical="center" wrapText="1"/>
    </xf>
    <xf numFmtId="9" fontId="16" fillId="7" borderId="24" xfId="3" applyFont="1" applyFill="1" applyBorder="1" applyAlignment="1" applyProtection="1">
      <alignment horizontal="center" vertical="center"/>
    </xf>
    <xf numFmtId="2" fontId="10" fillId="2" borderId="13" xfId="1" applyNumberFormat="1" applyFont="1" applyFill="1" applyBorder="1" applyAlignment="1">
      <alignment horizontal="center" vertical="center"/>
    </xf>
    <xf numFmtId="9" fontId="10" fillId="2" borderId="13" xfId="1" applyFont="1" applyFill="1" applyBorder="1" applyAlignment="1">
      <alignment horizontal="center" vertical="center"/>
    </xf>
    <xf numFmtId="9" fontId="3" fillId="2" borderId="20" xfId="0" applyNumberFormat="1" applyFont="1" applyFill="1" applyBorder="1" applyAlignment="1">
      <alignment horizontal="center" vertical="center"/>
    </xf>
    <xf numFmtId="9" fontId="14" fillId="2" borderId="13" xfId="3" applyFont="1" applyFill="1" applyBorder="1" applyAlignment="1" applyProtection="1">
      <alignment horizontal="center" vertical="center"/>
    </xf>
    <xf numFmtId="9" fontId="14" fillId="2" borderId="13" xfId="0" applyNumberFormat="1" applyFont="1" applyFill="1" applyBorder="1" applyAlignment="1" applyProtection="1">
      <alignment horizontal="center" vertical="center"/>
      <protection locked="0"/>
    </xf>
    <xf numFmtId="173" fontId="3" fillId="4" borderId="19" xfId="0" applyNumberFormat="1" applyFont="1" applyFill="1" applyBorder="1" applyAlignment="1">
      <alignment horizontal="center" vertical="center" wrapText="1"/>
    </xf>
    <xf numFmtId="165" fontId="14" fillId="0" borderId="32" xfId="2" applyNumberFormat="1" applyFont="1" applyBorder="1" applyAlignment="1">
      <alignment horizontal="center" vertical="center"/>
    </xf>
    <xf numFmtId="165" fontId="14" fillId="0" borderId="33" xfId="2" applyNumberFormat="1" applyFont="1" applyBorder="1" applyAlignment="1">
      <alignment horizontal="center" vertical="center"/>
    </xf>
    <xf numFmtId="179" fontId="15" fillId="7" borderId="31" xfId="2" applyNumberFormat="1" applyFont="1" applyFill="1" applyBorder="1" applyAlignment="1">
      <alignment horizontal="center" vertical="center"/>
    </xf>
    <xf numFmtId="168" fontId="14" fillId="7" borderId="33" xfId="2" applyNumberFormat="1" applyFont="1" applyFill="1" applyBorder="1" applyAlignment="1" applyProtection="1">
      <alignment horizontal="center" vertical="center"/>
      <protection locked="0"/>
    </xf>
    <xf numFmtId="170" fontId="13" fillId="2" borderId="31" xfId="2" applyNumberFormat="1" applyFont="1" applyFill="1" applyBorder="1" applyAlignment="1">
      <alignment horizontal="center" vertical="center"/>
    </xf>
    <xf numFmtId="168" fontId="14" fillId="2" borderId="32" xfId="2" applyNumberFormat="1" applyFont="1" applyFill="1" applyBorder="1" applyAlignment="1">
      <alignment horizontal="center" vertical="center"/>
    </xf>
    <xf numFmtId="173" fontId="14" fillId="2" borderId="33" xfId="2" applyNumberFormat="1" applyFont="1" applyFill="1" applyBorder="1" applyAlignment="1">
      <alignment horizontal="center" vertical="center"/>
    </xf>
    <xf numFmtId="2" fontId="10" fillId="2" borderId="32" xfId="0" applyNumberFormat="1" applyFont="1" applyFill="1" applyBorder="1" applyAlignment="1">
      <alignment horizontal="center" vertical="center"/>
    </xf>
    <xf numFmtId="9" fontId="3" fillId="2" borderId="32" xfId="1" applyFont="1" applyFill="1" applyBorder="1" applyAlignment="1">
      <alignment horizontal="center" vertical="center"/>
    </xf>
    <xf numFmtId="173" fontId="3" fillId="2" borderId="30" xfId="0" applyNumberFormat="1" applyFont="1" applyFill="1" applyBorder="1" applyAlignment="1">
      <alignment horizontal="center" vertical="center"/>
    </xf>
    <xf numFmtId="168" fontId="14" fillId="2" borderId="32" xfId="2" applyNumberFormat="1" applyFont="1" applyFill="1" applyBorder="1" applyAlignment="1" applyProtection="1">
      <alignment horizontal="center" vertical="center"/>
      <protection locked="0"/>
    </xf>
    <xf numFmtId="168" fontId="14" fillId="2" borderId="32" xfId="0" applyNumberFormat="1" applyFont="1" applyFill="1" applyBorder="1" applyAlignment="1" applyProtection="1">
      <alignment horizontal="center" vertical="center"/>
      <protection locked="0"/>
    </xf>
    <xf numFmtId="168" fontId="15" fillId="0" borderId="31" xfId="2" applyNumberFormat="1" applyFont="1" applyBorder="1" applyAlignment="1">
      <alignment horizontal="center" vertical="center"/>
    </xf>
    <xf numFmtId="168" fontId="14" fillId="0" borderId="33" xfId="2" applyNumberFormat="1" applyFont="1" applyBorder="1" applyAlignment="1">
      <alignment horizontal="center" vertical="center" wrapText="1"/>
    </xf>
    <xf numFmtId="179" fontId="15" fillId="7" borderId="21" xfId="2" applyNumberFormat="1" applyFont="1" applyFill="1" applyBorder="1" applyAlignment="1">
      <alignment horizontal="center" vertical="center"/>
    </xf>
    <xf numFmtId="9" fontId="16" fillId="7" borderId="15" xfId="3" applyFont="1" applyFill="1" applyBorder="1" applyAlignment="1" applyProtection="1">
      <alignment horizontal="center" vertical="center"/>
    </xf>
    <xf numFmtId="170" fontId="15" fillId="2" borderId="21" xfId="2" applyNumberFormat="1" applyFont="1" applyFill="1" applyBorder="1" applyAlignment="1">
      <alignment horizontal="center" vertical="center"/>
    </xf>
    <xf numFmtId="173" fontId="14" fillId="2" borderId="15" xfId="2" applyNumberFormat="1" applyFont="1" applyFill="1" applyBorder="1" applyAlignment="1">
      <alignment horizontal="center" vertical="center"/>
    </xf>
    <xf numFmtId="2" fontId="9" fillId="2" borderId="12" xfId="1" applyNumberFormat="1" applyFont="1" applyFill="1" applyBorder="1" applyAlignment="1">
      <alignment horizontal="center" vertical="center"/>
    </xf>
    <xf numFmtId="9" fontId="3" fillId="2" borderId="18" xfId="0" applyNumberFormat="1" applyFont="1" applyFill="1" applyBorder="1" applyAlignment="1">
      <alignment horizontal="center" vertical="center"/>
    </xf>
    <xf numFmtId="9" fontId="14" fillId="2" borderId="12" xfId="3" applyFont="1" applyFill="1" applyBorder="1" applyAlignment="1" applyProtection="1">
      <alignment horizontal="center" vertical="center"/>
    </xf>
    <xf numFmtId="9" fontId="14" fillId="2" borderId="12" xfId="0" applyNumberFormat="1" applyFont="1" applyFill="1" applyBorder="1" applyAlignment="1" applyProtection="1">
      <alignment horizontal="center" vertical="center"/>
      <protection locked="0"/>
    </xf>
    <xf numFmtId="168" fontId="14" fillId="0" borderId="21" xfId="2" applyNumberFormat="1" applyFont="1" applyBorder="1" applyAlignment="1">
      <alignment horizontal="center" vertical="center"/>
    </xf>
    <xf numFmtId="168" fontId="14" fillId="0" borderId="15" xfId="2" applyNumberFormat="1" applyFont="1" applyBorder="1" applyAlignment="1">
      <alignment horizontal="center" vertical="center"/>
    </xf>
    <xf numFmtId="170" fontId="15" fillId="0" borderId="21" xfId="4" applyNumberFormat="1" applyFont="1" applyFill="1" applyBorder="1" applyAlignment="1" applyProtection="1">
      <alignment horizontal="center" vertical="center"/>
    </xf>
    <xf numFmtId="169" fontId="15" fillId="2" borderId="15" xfId="4" applyNumberFormat="1" applyFont="1" applyFill="1" applyBorder="1" applyAlignment="1" applyProtection="1">
      <alignment horizontal="center" vertical="center"/>
    </xf>
    <xf numFmtId="169" fontId="15" fillId="2" borderId="16" xfId="4" applyNumberFormat="1" applyFont="1" applyFill="1" applyBorder="1" applyAlignment="1" applyProtection="1">
      <alignment horizontal="center" vertical="center"/>
    </xf>
    <xf numFmtId="170" fontId="15" fillId="2" borderId="31" xfId="2" applyNumberFormat="1" applyFont="1" applyFill="1" applyBorder="1" applyAlignment="1">
      <alignment horizontal="center" vertical="center"/>
    </xf>
    <xf numFmtId="169" fontId="15" fillId="2" borderId="33" xfId="4" applyNumberFormat="1" applyFont="1" applyFill="1" applyBorder="1" applyAlignment="1" applyProtection="1">
      <alignment horizontal="center" vertical="center"/>
    </xf>
    <xf numFmtId="9" fontId="7" fillId="2" borderId="0" xfId="1" applyFont="1" applyFill="1" applyAlignment="1">
      <alignment vertical="center"/>
    </xf>
    <xf numFmtId="180" fontId="15" fillId="2" borderId="0" xfId="4" applyNumberFormat="1" applyFont="1" applyFill="1" applyBorder="1" applyAlignment="1" applyProtection="1">
      <alignment horizontal="center" vertical="center"/>
    </xf>
    <xf numFmtId="179" fontId="15" fillId="2" borderId="5" xfId="0" applyNumberFormat="1" applyFont="1" applyFill="1" applyBorder="1" applyAlignment="1">
      <alignment horizontal="center" vertical="center"/>
    </xf>
    <xf numFmtId="179" fontId="15" fillId="2" borderId="0" xfId="0" applyNumberFormat="1" applyFont="1" applyFill="1" applyAlignment="1">
      <alignment horizontal="center" vertical="center"/>
    </xf>
    <xf numFmtId="179" fontId="15" fillId="2" borderId="6" xfId="0" applyNumberFormat="1" applyFont="1" applyFill="1" applyBorder="1" applyAlignment="1">
      <alignment horizontal="center" vertical="center"/>
    </xf>
    <xf numFmtId="170" fontId="15" fillId="2" borderId="32" xfId="4" applyNumberFormat="1" applyFont="1" applyFill="1" applyBorder="1" applyAlignment="1" applyProtection="1">
      <alignment horizontal="center" vertical="center"/>
    </xf>
    <xf numFmtId="169" fontId="3" fillId="0" borderId="0" xfId="0" applyNumberFormat="1" applyFont="1" applyAlignment="1">
      <alignment horizontal="center" vertical="center"/>
    </xf>
    <xf numFmtId="170" fontId="15" fillId="2" borderId="21" xfId="4" applyNumberFormat="1" applyFont="1" applyFill="1" applyBorder="1" applyAlignment="1" applyProtection="1">
      <alignment horizontal="center" vertical="center"/>
      <protection locked="0"/>
    </xf>
    <xf numFmtId="170" fontId="15" fillId="8" borderId="12" xfId="4" applyNumberFormat="1" applyFont="1" applyFill="1" applyBorder="1" applyAlignment="1" applyProtection="1">
      <alignment horizontal="center" vertical="center"/>
      <protection locked="0"/>
    </xf>
    <xf numFmtId="164" fontId="15" fillId="2" borderId="0" xfId="5" applyFont="1" applyFill="1" applyBorder="1" applyAlignment="1" applyProtection="1">
      <alignment horizontal="center" vertical="center"/>
      <protection locked="0"/>
    </xf>
    <xf numFmtId="164" fontId="15" fillId="8" borderId="13" xfId="4" applyNumberFormat="1" applyFont="1" applyFill="1" applyBorder="1" applyAlignment="1" applyProtection="1">
      <alignment horizontal="center" vertical="center"/>
      <protection locked="0"/>
    </xf>
    <xf numFmtId="164" fontId="15" fillId="2" borderId="0" xfId="0" applyNumberFormat="1" applyFont="1" applyFill="1" applyAlignment="1">
      <alignment horizontal="center" vertical="center"/>
    </xf>
    <xf numFmtId="164" fontId="15" fillId="2" borderId="13" xfId="0" applyNumberFormat="1" applyFont="1" applyFill="1" applyBorder="1" applyAlignment="1">
      <alignment horizontal="center" vertical="center"/>
    </xf>
    <xf numFmtId="164" fontId="15" fillId="2" borderId="0" xfId="4" applyNumberFormat="1" applyFont="1" applyFill="1" applyBorder="1" applyAlignment="1" applyProtection="1">
      <alignment horizontal="center" vertical="center"/>
    </xf>
    <xf numFmtId="169" fontId="15" fillId="2" borderId="0" xfId="5" applyNumberFormat="1" applyFont="1" applyFill="1" applyBorder="1" applyAlignment="1" applyProtection="1">
      <alignment horizontal="center" vertical="center"/>
      <protection locked="0"/>
    </xf>
    <xf numFmtId="169" fontId="15" fillId="2" borderId="0" xfId="4" applyNumberFormat="1" applyFont="1" applyFill="1" applyBorder="1" applyAlignment="1" applyProtection="1">
      <alignment horizontal="center" vertical="center"/>
      <protection locked="0"/>
    </xf>
    <xf numFmtId="169" fontId="15" fillId="8" borderId="13" xfId="4" applyNumberFormat="1" applyFont="1" applyFill="1" applyBorder="1" applyAlignment="1" applyProtection="1">
      <alignment horizontal="center" vertical="center"/>
      <protection locked="0"/>
    </xf>
    <xf numFmtId="169" fontId="15" fillId="8" borderId="0" xfId="4" applyNumberFormat="1" applyFont="1" applyFill="1" applyBorder="1" applyAlignment="1" applyProtection="1">
      <alignment horizontal="center" vertical="center"/>
      <protection locked="0"/>
    </xf>
    <xf numFmtId="169" fontId="15" fillId="2" borderId="12" xfId="4" applyNumberFormat="1" applyFont="1" applyFill="1" applyBorder="1" applyAlignment="1" applyProtection="1">
      <alignment horizontal="center" vertical="center"/>
      <protection locked="0"/>
    </xf>
    <xf numFmtId="169" fontId="15" fillId="2" borderId="5" xfId="0" applyNumberFormat="1" applyFont="1" applyFill="1" applyBorder="1" applyAlignment="1">
      <alignment horizontal="center" vertical="center"/>
    </xf>
    <xf numFmtId="169" fontId="15" fillId="2" borderId="0" xfId="0" applyNumberFormat="1" applyFont="1" applyFill="1" applyAlignment="1">
      <alignment horizontal="center" vertical="center"/>
    </xf>
    <xf numFmtId="169" fontId="15" fillId="2" borderId="6" xfId="0" applyNumberFormat="1" applyFont="1" applyFill="1" applyBorder="1" applyAlignment="1">
      <alignment horizontal="center" vertical="center"/>
    </xf>
    <xf numFmtId="169" fontId="15" fillId="2" borderId="12" xfId="5" applyNumberFormat="1" applyFont="1" applyFill="1" applyBorder="1" applyAlignment="1" applyProtection="1">
      <alignment horizontal="center" vertical="center"/>
      <protection locked="0"/>
    </xf>
    <xf numFmtId="170" fontId="15" fillId="2" borderId="22" xfId="4" applyNumberFormat="1" applyFont="1" applyFill="1" applyBorder="1" applyAlignment="1" applyProtection="1">
      <alignment horizontal="center" vertical="center"/>
      <protection locked="0"/>
    </xf>
    <xf numFmtId="0" fontId="14" fillId="2" borderId="12" xfId="0" applyFont="1" applyFill="1" applyBorder="1" applyAlignment="1">
      <alignment horizontal="center" vertical="center"/>
    </xf>
    <xf numFmtId="173" fontId="3" fillId="4" borderId="18" xfId="0" applyNumberFormat="1" applyFont="1" applyFill="1" applyBorder="1" applyAlignment="1">
      <alignment horizontal="center" vertical="center" wrapText="1"/>
    </xf>
    <xf numFmtId="180" fontId="15" fillId="2" borderId="12" xfId="4" applyNumberFormat="1" applyFont="1" applyFill="1" applyBorder="1" applyAlignment="1" applyProtection="1">
      <alignment horizontal="center" vertical="center"/>
    </xf>
    <xf numFmtId="168" fontId="9" fillId="2" borderId="12" xfId="0" applyNumberFormat="1" applyFont="1" applyFill="1" applyBorder="1" applyAlignment="1">
      <alignment horizontal="center" vertical="center"/>
    </xf>
    <xf numFmtId="9" fontId="14" fillId="8" borderId="12" xfId="2" applyNumberFormat="1" applyFont="1" applyFill="1" applyBorder="1" applyAlignment="1">
      <alignment horizontal="center" vertical="center" wrapText="1"/>
    </xf>
    <xf numFmtId="169" fontId="15" fillId="8" borderId="12" xfId="4" applyNumberFormat="1" applyFont="1" applyFill="1" applyBorder="1" applyAlignment="1" applyProtection="1">
      <alignment horizontal="center" vertical="center"/>
      <protection locked="0"/>
    </xf>
    <xf numFmtId="170" fontId="14" fillId="2" borderId="21" xfId="2" applyNumberFormat="1" applyFont="1" applyFill="1" applyBorder="1" applyAlignment="1">
      <alignment horizontal="center" vertical="center"/>
    </xf>
    <xf numFmtId="170" fontId="9" fillId="2" borderId="12" xfId="0" applyNumberFormat="1" applyFont="1" applyFill="1" applyBorder="1" applyAlignment="1">
      <alignment horizontal="center" vertical="center"/>
    </xf>
    <xf numFmtId="9" fontId="3" fillId="4" borderId="18" xfId="1" applyFont="1" applyFill="1" applyBorder="1" applyAlignment="1">
      <alignment horizontal="center" vertical="center" wrapText="1"/>
    </xf>
    <xf numFmtId="170" fontId="14" fillId="2" borderId="12" xfId="2" applyNumberFormat="1" applyFont="1" applyFill="1" applyBorder="1" applyAlignment="1">
      <alignment horizontal="center" vertical="center"/>
    </xf>
    <xf numFmtId="170" fontId="14" fillId="2" borderId="12" xfId="0" applyNumberFormat="1" applyFont="1" applyFill="1" applyBorder="1" applyAlignment="1">
      <alignment horizontal="center" vertical="center"/>
    </xf>
    <xf numFmtId="170" fontId="14" fillId="0" borderId="21" xfId="2" applyNumberFormat="1" applyFont="1" applyBorder="1" applyAlignment="1" applyProtection="1">
      <alignment horizontal="center" vertical="center"/>
      <protection locked="0"/>
    </xf>
    <xf numFmtId="170" fontId="14" fillId="0" borderId="15" xfId="2" applyNumberFormat="1" applyFont="1" applyBorder="1" applyAlignment="1" applyProtection="1">
      <alignment horizontal="center" vertical="center"/>
      <protection locked="0"/>
    </xf>
    <xf numFmtId="180" fontId="15" fillId="2" borderId="13" xfId="4" applyNumberFormat="1" applyFont="1" applyFill="1" applyBorder="1" applyAlignment="1" applyProtection="1">
      <alignment horizontal="center" vertical="center"/>
    </xf>
    <xf numFmtId="173" fontId="3" fillId="2" borderId="20" xfId="0" applyNumberFormat="1" applyFont="1" applyFill="1" applyBorder="1" applyAlignment="1">
      <alignment horizontal="center" vertical="center" wrapText="1"/>
    </xf>
    <xf numFmtId="170" fontId="15" fillId="2" borderId="13" xfId="4" applyNumberFormat="1" applyFont="1" applyFill="1" applyBorder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173" fontId="3" fillId="0" borderId="18" xfId="0" applyNumberFormat="1" applyFont="1" applyBorder="1" applyAlignment="1">
      <alignment horizontal="center" vertical="center" wrapText="1"/>
    </xf>
    <xf numFmtId="170" fontId="15" fillId="2" borderId="5" xfId="0" applyNumberFormat="1" applyFont="1" applyFill="1" applyBorder="1" applyAlignment="1">
      <alignment horizontal="center" vertical="center"/>
    </xf>
    <xf numFmtId="170" fontId="15" fillId="2" borderId="6" xfId="0" applyNumberFormat="1" applyFont="1" applyFill="1" applyBorder="1" applyAlignment="1">
      <alignment horizontal="center" vertical="center"/>
    </xf>
    <xf numFmtId="9" fontId="10" fillId="0" borderId="12" xfId="1" applyFont="1" applyFill="1" applyBorder="1" applyAlignment="1">
      <alignment horizontal="center" vertical="center"/>
    </xf>
    <xf numFmtId="9" fontId="10" fillId="0" borderId="0" xfId="1" applyFont="1" applyFill="1" applyBorder="1" applyAlignment="1">
      <alignment horizontal="center" vertical="center"/>
    </xf>
    <xf numFmtId="9" fontId="14" fillId="0" borderId="12" xfId="2" applyNumberFormat="1" applyFont="1" applyBorder="1" applyAlignment="1">
      <alignment horizontal="center" vertical="center" wrapText="1"/>
    </xf>
    <xf numFmtId="9" fontId="14" fillId="0" borderId="0" xfId="2" applyNumberFormat="1" applyFont="1" applyAlignment="1">
      <alignment horizontal="center" vertical="center" wrapText="1"/>
    </xf>
    <xf numFmtId="9" fontId="14" fillId="0" borderId="13" xfId="2" applyNumberFormat="1" applyFont="1" applyBorder="1" applyAlignment="1">
      <alignment horizontal="center" vertical="center" wrapText="1"/>
    </xf>
    <xf numFmtId="9" fontId="10" fillId="0" borderId="13" xfId="1" applyFont="1" applyFill="1" applyBorder="1" applyAlignment="1">
      <alignment horizontal="center" vertical="center"/>
    </xf>
    <xf numFmtId="0" fontId="13" fillId="2" borderId="0" xfId="2" applyFont="1" applyFill="1" applyAlignment="1" applyProtection="1">
      <alignment vertical="center" wrapText="1"/>
      <protection locked="0"/>
    </xf>
    <xf numFmtId="168" fontId="14" fillId="0" borderId="12" xfId="2" applyNumberFormat="1" applyFont="1" applyBorder="1" applyAlignment="1" applyProtection="1">
      <alignment horizontal="center" vertical="center"/>
      <protection locked="0"/>
    </xf>
    <xf numFmtId="168" fontId="14" fillId="0" borderId="0" xfId="2" applyNumberFormat="1" applyFont="1" applyAlignment="1" applyProtection="1">
      <alignment horizontal="center" vertical="center"/>
      <protection locked="0"/>
    </xf>
    <xf numFmtId="168" fontId="14" fillId="0" borderId="13" xfId="2" applyNumberFormat="1" applyFont="1" applyBorder="1" applyAlignment="1" applyProtection="1">
      <alignment horizontal="center" vertical="center"/>
      <protection locked="0"/>
    </xf>
    <xf numFmtId="168" fontId="14" fillId="0" borderId="0" xfId="2" applyNumberFormat="1" applyFont="1" applyAlignment="1">
      <alignment horizontal="center" vertical="center"/>
    </xf>
    <xf numFmtId="168" fontId="14" fillId="0" borderId="0" xfId="2" applyNumberFormat="1" applyFont="1" applyAlignment="1">
      <alignment horizontal="center" vertical="center" wrapText="1"/>
    </xf>
    <xf numFmtId="168" fontId="14" fillId="0" borderId="13" xfId="2" applyNumberFormat="1" applyFont="1" applyBorder="1" applyAlignment="1">
      <alignment horizontal="center" vertical="center" wrapText="1"/>
    </xf>
    <xf numFmtId="0" fontId="5" fillId="2" borderId="34" xfId="0" applyFont="1" applyFill="1" applyBorder="1" applyAlignment="1">
      <alignment vertical="center"/>
    </xf>
    <xf numFmtId="0" fontId="3" fillId="2" borderId="34" xfId="0" applyFont="1" applyFill="1" applyBorder="1" applyAlignment="1">
      <alignment horizontal="center" vertical="center"/>
    </xf>
    <xf numFmtId="168" fontId="3" fillId="2" borderId="34" xfId="0" applyNumberFormat="1" applyFont="1" applyFill="1" applyBorder="1" applyAlignment="1">
      <alignment horizontal="center" vertical="center"/>
    </xf>
    <xf numFmtId="168" fontId="3" fillId="2" borderId="34" xfId="0" applyNumberFormat="1" applyFont="1" applyFill="1" applyBorder="1" applyAlignment="1">
      <alignment horizontal="center" vertical="center" wrapText="1"/>
    </xf>
    <xf numFmtId="170" fontId="15" fillId="2" borderId="35" xfId="4" applyNumberFormat="1" applyFont="1" applyFill="1" applyBorder="1" applyAlignment="1" applyProtection="1">
      <alignment horizontal="center" vertical="center"/>
    </xf>
    <xf numFmtId="169" fontId="15" fillId="0" borderId="0" xfId="4" applyNumberFormat="1" applyFont="1" applyFill="1" applyBorder="1" applyAlignment="1" applyProtection="1">
      <alignment horizontal="center" vertical="center"/>
    </xf>
    <xf numFmtId="169" fontId="15" fillId="2" borderId="0" xfId="2" applyNumberFormat="1" applyFont="1" applyFill="1" applyAlignment="1">
      <alignment horizontal="center" vertical="center"/>
    </xf>
    <xf numFmtId="169" fontId="15" fillId="2" borderId="13" xfId="2" applyNumberFormat="1" applyFont="1" applyFill="1" applyBorder="1" applyAlignment="1">
      <alignment horizontal="center" vertical="center"/>
    </xf>
    <xf numFmtId="177" fontId="15" fillId="2" borderId="12" xfId="4" applyNumberFormat="1" applyFont="1" applyFill="1" applyBorder="1" applyAlignment="1" applyProtection="1">
      <alignment horizontal="center" vertical="center"/>
    </xf>
    <xf numFmtId="177" fontId="15" fillId="2" borderId="0" xfId="4" applyNumberFormat="1" applyFont="1" applyFill="1" applyBorder="1" applyAlignment="1" applyProtection="1">
      <alignment horizontal="center" vertical="center"/>
    </xf>
    <xf numFmtId="177" fontId="15" fillId="2" borderId="0" xfId="5" applyNumberFormat="1" applyFont="1" applyFill="1" applyBorder="1" applyAlignment="1" applyProtection="1">
      <alignment horizontal="center" vertical="center"/>
      <protection locked="0"/>
    </xf>
    <xf numFmtId="177" fontId="15" fillId="2" borderId="0" xfId="4" applyNumberFormat="1" applyFont="1" applyFill="1" applyBorder="1" applyAlignment="1" applyProtection="1">
      <alignment horizontal="center" vertical="center"/>
      <protection locked="0"/>
    </xf>
    <xf numFmtId="177" fontId="15" fillId="8" borderId="12" xfId="4" applyNumberFormat="1" applyFont="1" applyFill="1" applyBorder="1" applyAlignment="1" applyProtection="1">
      <alignment horizontal="center" vertical="center"/>
      <protection locked="0"/>
    </xf>
    <xf numFmtId="177" fontId="15" fillId="8" borderId="0" xfId="4" applyNumberFormat="1" applyFont="1" applyFill="1" applyBorder="1" applyAlignment="1" applyProtection="1">
      <alignment horizontal="center" vertical="center"/>
      <protection locked="0"/>
    </xf>
    <xf numFmtId="177" fontId="15" fillId="2" borderId="12" xfId="4" applyNumberFormat="1" applyFont="1" applyFill="1" applyBorder="1" applyAlignment="1" applyProtection="1">
      <alignment horizontal="center" vertical="center"/>
      <protection locked="0"/>
    </xf>
    <xf numFmtId="177" fontId="15" fillId="8" borderId="13" xfId="4" applyNumberFormat="1" applyFont="1" applyFill="1" applyBorder="1" applyAlignment="1" applyProtection="1">
      <alignment horizontal="center" vertical="center"/>
      <protection locked="0"/>
    </xf>
    <xf numFmtId="177" fontId="15" fillId="0" borderId="0" xfId="4" applyNumberFormat="1" applyFont="1" applyFill="1" applyBorder="1" applyAlignment="1" applyProtection="1">
      <alignment horizontal="center" vertical="center"/>
    </xf>
    <xf numFmtId="177" fontId="15" fillId="2" borderId="0" xfId="2" applyNumberFormat="1" applyFont="1" applyFill="1" applyAlignment="1">
      <alignment horizontal="center" vertical="center"/>
    </xf>
    <xf numFmtId="177" fontId="15" fillId="2" borderId="13" xfId="2" applyNumberFormat="1" applyFont="1" applyFill="1" applyBorder="1" applyAlignment="1">
      <alignment horizontal="center" vertical="center"/>
    </xf>
    <xf numFmtId="177" fontId="15" fillId="2" borderId="12" xfId="5" applyNumberFormat="1" applyFont="1" applyFill="1" applyBorder="1" applyAlignment="1" applyProtection="1">
      <alignment horizontal="center" vertical="center"/>
      <protection locked="0"/>
    </xf>
    <xf numFmtId="177" fontId="15" fillId="2" borderId="0" xfId="0" applyNumberFormat="1" applyFont="1" applyFill="1" applyAlignment="1">
      <alignment horizontal="center" vertical="center"/>
    </xf>
    <xf numFmtId="177" fontId="15" fillId="2" borderId="13" xfId="0" applyNumberFormat="1" applyFont="1" applyFill="1" applyBorder="1" applyAlignment="1">
      <alignment horizontal="center" vertical="center"/>
    </xf>
    <xf numFmtId="169" fontId="15" fillId="2" borderId="35" xfId="4" applyNumberFormat="1" applyFont="1" applyFill="1" applyBorder="1" applyAlignment="1" applyProtection="1">
      <alignment horizontal="center" vertical="center"/>
    </xf>
    <xf numFmtId="169" fontId="15" fillId="2" borderId="32" xfId="4" applyNumberFormat="1" applyFont="1" applyFill="1" applyBorder="1" applyAlignment="1" applyProtection="1">
      <alignment horizontal="center" vertical="center"/>
    </xf>
    <xf numFmtId="169" fontId="15" fillId="2" borderId="13" xfId="4" applyNumberFormat="1" applyFont="1" applyFill="1" applyBorder="1" applyAlignment="1" applyProtection="1">
      <alignment horizontal="center" vertical="center"/>
    </xf>
    <xf numFmtId="169" fontId="15" fillId="2" borderId="13" xfId="4" applyNumberFormat="1" applyFont="1" applyFill="1" applyBorder="1" applyAlignment="1" applyProtection="1">
      <alignment horizontal="center" vertical="center"/>
      <protection locked="0"/>
    </xf>
    <xf numFmtId="181" fontId="3" fillId="0" borderId="0" xfId="0" applyNumberFormat="1" applyFont="1" applyAlignment="1">
      <alignment vertical="center"/>
    </xf>
    <xf numFmtId="182" fontId="3" fillId="0" borderId="0" xfId="0" applyNumberFormat="1" applyFont="1" applyAlignment="1">
      <alignment horizontal="center" vertical="center"/>
    </xf>
    <xf numFmtId="183" fontId="3" fillId="0" borderId="0" xfId="0" applyNumberFormat="1" applyFont="1" applyAlignment="1">
      <alignment vertical="center"/>
    </xf>
    <xf numFmtId="9" fontId="5" fillId="2" borderId="0" xfId="1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15" fillId="0" borderId="36" xfId="2" applyFont="1" applyBorder="1" applyAlignment="1" applyProtection="1">
      <alignment horizontal="center" vertical="center"/>
      <protection locked="0"/>
    </xf>
    <xf numFmtId="0" fontId="15" fillId="0" borderId="37" xfId="2" applyFont="1" applyBorder="1" applyAlignment="1" applyProtection="1">
      <alignment horizontal="center" vertical="center"/>
      <protection locked="0"/>
    </xf>
    <xf numFmtId="0" fontId="15" fillId="0" borderId="38" xfId="2" applyFont="1" applyBorder="1" applyAlignment="1" applyProtection="1">
      <alignment horizontal="center" vertical="center"/>
      <protection locked="0"/>
    </xf>
    <xf numFmtId="0" fontId="15" fillId="0" borderId="39" xfId="2" applyFont="1" applyBorder="1" applyAlignment="1" applyProtection="1">
      <alignment horizontal="center" vertical="center"/>
      <protection locked="0"/>
    </xf>
    <xf numFmtId="0" fontId="15" fillId="2" borderId="14" xfId="2" applyFont="1" applyFill="1" applyBorder="1" applyAlignment="1" applyProtection="1">
      <alignment vertical="center" wrapText="1"/>
      <protection locked="0"/>
    </xf>
    <xf numFmtId="0" fontId="15" fillId="0" borderId="11" xfId="2" applyFont="1" applyBorder="1" applyAlignment="1" applyProtection="1">
      <alignment vertical="center" wrapText="1"/>
      <protection locked="0"/>
    </xf>
    <xf numFmtId="0" fontId="15" fillId="2" borderId="11" xfId="2" applyFont="1" applyFill="1" applyBorder="1" applyAlignment="1" applyProtection="1">
      <alignment vertical="center" wrapText="1"/>
      <protection locked="0"/>
    </xf>
    <xf numFmtId="0" fontId="11" fillId="3" borderId="18" xfId="2" applyFont="1" applyFill="1" applyBorder="1" applyAlignment="1" applyProtection="1">
      <alignment horizontal="center" vertical="center"/>
      <protection locked="0"/>
    </xf>
    <xf numFmtId="0" fontId="11" fillId="3" borderId="19" xfId="2" applyFont="1" applyFill="1" applyBorder="1" applyAlignment="1" applyProtection="1">
      <alignment horizontal="center" vertical="center"/>
      <protection locked="0"/>
    </xf>
    <xf numFmtId="0" fontId="11" fillId="3" borderId="20" xfId="2" applyFont="1" applyFill="1" applyBorder="1" applyAlignment="1" applyProtection="1">
      <alignment horizontal="center" vertical="center"/>
      <protection locked="0"/>
    </xf>
    <xf numFmtId="0" fontId="13" fillId="2" borderId="14" xfId="2" applyFont="1" applyFill="1" applyBorder="1" applyAlignment="1" applyProtection="1">
      <alignment vertical="center" wrapText="1"/>
      <protection locked="0"/>
    </xf>
    <xf numFmtId="0" fontId="13" fillId="2" borderId="11" xfId="2" applyFont="1" applyFill="1" applyBorder="1" applyAlignment="1" applyProtection="1">
      <alignment vertical="center" wrapText="1"/>
      <protection locked="0"/>
    </xf>
    <xf numFmtId="0" fontId="15" fillId="2" borderId="26" xfId="2" applyFont="1" applyFill="1" applyBorder="1" applyAlignment="1" applyProtection="1">
      <alignment vertical="center" wrapText="1"/>
      <protection locked="0"/>
    </xf>
    <xf numFmtId="0" fontId="15" fillId="2" borderId="17" xfId="2" applyFont="1" applyFill="1" applyBorder="1" applyAlignment="1" applyProtection="1">
      <alignment vertical="center" wrapText="1"/>
      <protection locked="0"/>
    </xf>
    <xf numFmtId="0" fontId="13" fillId="2" borderId="25" xfId="2" applyFont="1" applyFill="1" applyBorder="1" applyAlignment="1" applyProtection="1">
      <alignment vertical="center" wrapText="1"/>
      <protection locked="0"/>
    </xf>
    <xf numFmtId="0" fontId="13" fillId="2" borderId="23" xfId="2" applyFont="1" applyFill="1" applyBorder="1" applyAlignment="1" applyProtection="1">
      <alignment vertical="center" wrapText="1"/>
      <protection locked="0"/>
    </xf>
    <xf numFmtId="0" fontId="14" fillId="0" borderId="22" xfId="2" applyFont="1" applyBorder="1" applyAlignment="1" applyProtection="1">
      <alignment horizontal="center" vertical="center"/>
      <protection locked="0"/>
    </xf>
    <xf numFmtId="0" fontId="14" fillId="0" borderId="0" xfId="2" applyFont="1" applyAlignment="1" applyProtection="1">
      <alignment horizontal="center" vertical="center"/>
      <protection locked="0"/>
    </xf>
    <xf numFmtId="0" fontId="14" fillId="0" borderId="31" xfId="2" applyFont="1" applyBorder="1" applyAlignment="1" applyProtection="1">
      <alignment horizontal="center" vertical="center"/>
      <protection locked="0"/>
    </xf>
    <xf numFmtId="0" fontId="14" fillId="0" borderId="32" xfId="2" applyFont="1" applyBorder="1" applyAlignment="1" applyProtection="1">
      <alignment horizontal="center" vertical="center"/>
      <protection locked="0"/>
    </xf>
    <xf numFmtId="0" fontId="14" fillId="0" borderId="29" xfId="2" applyFont="1" applyBorder="1" applyAlignment="1" applyProtection="1">
      <alignment horizontal="center" vertical="center"/>
      <protection locked="0"/>
    </xf>
    <xf numFmtId="0" fontId="14" fillId="0" borderId="13" xfId="2" applyFont="1" applyBorder="1" applyAlignment="1" applyProtection="1">
      <alignment horizontal="center" vertical="center"/>
      <protection locked="0"/>
    </xf>
    <xf numFmtId="0" fontId="14" fillId="0" borderId="21" xfId="2" applyFont="1" applyBorder="1" applyAlignment="1" applyProtection="1">
      <alignment horizontal="center" vertical="center"/>
      <protection locked="0"/>
    </xf>
    <xf numFmtId="0" fontId="14" fillId="0" borderId="12" xfId="2" applyFont="1" applyBorder="1" applyAlignment="1" applyProtection="1">
      <alignment horizontal="center" vertical="center"/>
      <protection locked="0"/>
    </xf>
  </cellXfs>
  <cellStyles count="6">
    <cellStyle name="Comma 2 4 3" xfId="4" xr:uid="{00000000-0005-0000-0000-000000000000}"/>
    <cellStyle name="Comma 5" xfId="5" xr:uid="{00000000-0005-0000-0000-000001000000}"/>
    <cellStyle name="Normal" xfId="0" builtinId="0"/>
    <cellStyle name="Normal 4" xfId="2" xr:uid="{00000000-0005-0000-0000-000003000000}"/>
    <cellStyle name="Percent" xfId="1" builtinId="5"/>
    <cellStyle name="Percent 4" xfId="3" xr:uid="{00000000-0005-0000-0000-000005000000}"/>
  </cellStyles>
  <dxfs count="1238"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  <color rgb="FFFF0000"/>
      </font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/>
        <condense val="0"/>
        <extend val="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  <color rgb="FFFF0000"/>
      </font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rgb="FFFF0000"/>
      </font>
    </dxf>
    <dxf>
      <font>
        <b/>
        <i val="0"/>
        <color rgb="FFFF0000"/>
      </font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 val="0"/>
        <i val="0"/>
      </font>
      <fill>
        <patternFill>
          <bgColor indexed="44"/>
        </patternFill>
      </fill>
      <border>
        <right/>
      </border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theme="4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indexed="47"/>
        </patternFill>
      </fill>
      <border>
        <right/>
      </border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00FF00"/>
        </patternFill>
      </fill>
    </dxf>
  </dxfs>
  <tableStyles count="0" defaultTableStyle="TableStyleMedium2" defaultPivotStyle="PivotStyleLight16"/>
  <colors>
    <mruColors>
      <color rgb="FFF7C7A7"/>
      <color rgb="FFF8CBAD"/>
      <color rgb="FFF6C1A0"/>
      <color rgb="FFF6BE9C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workbookViewId="0">
      <selection activeCell="C1" sqref="C1"/>
    </sheetView>
  </sheetViews>
  <sheetFormatPr defaultRowHeight="10.199999999999999" x14ac:dyDescent="0.2"/>
  <cols>
    <col min="2" max="2" width="8.7109375" bestFit="1" customWidth="1"/>
    <col min="3" max="3" width="7.7109375" bestFit="1" customWidth="1"/>
    <col min="4" max="7" width="9.7109375" bestFit="1" customWidth="1"/>
    <col min="8" max="9" width="8.42578125" bestFit="1" customWidth="1"/>
    <col min="10" max="12" width="10" bestFit="1" customWidth="1"/>
    <col min="13" max="14" width="8.42578125" bestFit="1" customWidth="1"/>
    <col min="15" max="17" width="10" bestFit="1" customWidth="1"/>
    <col min="18" max="18" width="9.7109375" bestFit="1" customWidth="1"/>
    <col min="19" max="21" width="10" bestFit="1" customWidth="1"/>
  </cols>
  <sheetData>
    <row r="1" spans="1:21" ht="16.8" x14ac:dyDescent="0.2">
      <c r="B1" s="5" t="s">
        <v>2</v>
      </c>
      <c r="C1" s="59">
        <v>1</v>
      </c>
      <c r="D1" s="59">
        <v>1</v>
      </c>
      <c r="E1" s="59">
        <v>1</v>
      </c>
      <c r="F1" s="59">
        <v>1</v>
      </c>
      <c r="G1" s="60">
        <v>1</v>
      </c>
      <c r="H1" s="57">
        <v>2</v>
      </c>
      <c r="I1" s="59">
        <v>2</v>
      </c>
      <c r="J1" s="59">
        <v>2</v>
      </c>
      <c r="K1" s="59">
        <v>2</v>
      </c>
      <c r="L1" s="60">
        <v>2</v>
      </c>
      <c r="M1" s="59">
        <v>3</v>
      </c>
      <c r="N1" s="59">
        <v>3</v>
      </c>
      <c r="O1" s="59">
        <v>3</v>
      </c>
      <c r="P1" s="59">
        <v>3</v>
      </c>
      <c r="Q1" s="59">
        <v>3</v>
      </c>
      <c r="R1" s="316">
        <v>1</v>
      </c>
      <c r="S1" s="318">
        <v>2</v>
      </c>
      <c r="T1" s="320">
        <v>3</v>
      </c>
      <c r="U1" s="320" t="s">
        <v>3</v>
      </c>
    </row>
    <row r="2" spans="1:21" ht="16.8" x14ac:dyDescent="0.2">
      <c r="B2" s="61" t="s">
        <v>4</v>
      </c>
      <c r="C2" s="4">
        <v>1</v>
      </c>
      <c r="D2" s="4">
        <v>2</v>
      </c>
      <c r="E2" s="4">
        <v>3</v>
      </c>
      <c r="F2" s="4">
        <v>4</v>
      </c>
      <c r="G2" s="62">
        <v>5</v>
      </c>
      <c r="H2" s="58">
        <v>5</v>
      </c>
      <c r="I2" s="4">
        <v>6</v>
      </c>
      <c r="J2" s="4">
        <v>7</v>
      </c>
      <c r="K2" s="4">
        <v>8</v>
      </c>
      <c r="L2" s="62">
        <v>9</v>
      </c>
      <c r="M2" s="4">
        <v>9</v>
      </c>
      <c r="N2" s="4">
        <v>10</v>
      </c>
      <c r="O2" s="4">
        <v>11</v>
      </c>
      <c r="P2" s="4">
        <v>12</v>
      </c>
      <c r="Q2" s="4">
        <v>13</v>
      </c>
      <c r="R2" s="317"/>
      <c r="S2" s="319"/>
      <c r="T2" s="321"/>
      <c r="U2" s="322"/>
    </row>
    <row r="3" spans="1:21" ht="16.8" x14ac:dyDescent="0.2">
      <c r="B3" s="61" t="s">
        <v>5</v>
      </c>
      <c r="C3" s="55">
        <v>43831</v>
      </c>
      <c r="D3" s="6">
        <v>43836</v>
      </c>
      <c r="E3" s="6">
        <v>43843</v>
      </c>
      <c r="F3" s="6">
        <v>43850</v>
      </c>
      <c r="G3" s="7">
        <v>43857</v>
      </c>
      <c r="H3" s="8">
        <v>43862</v>
      </c>
      <c r="I3" s="6">
        <v>43864</v>
      </c>
      <c r="J3" s="6">
        <v>43871</v>
      </c>
      <c r="K3" s="6">
        <v>43878</v>
      </c>
      <c r="L3" s="7">
        <v>43885</v>
      </c>
      <c r="M3" s="6">
        <v>43891</v>
      </c>
      <c r="N3" s="6">
        <v>43892</v>
      </c>
      <c r="O3" s="6">
        <v>43899</v>
      </c>
      <c r="P3" s="6">
        <v>43906</v>
      </c>
      <c r="Q3" s="6">
        <v>43913</v>
      </c>
      <c r="R3" s="8">
        <v>43831</v>
      </c>
      <c r="S3" s="6">
        <v>43862</v>
      </c>
      <c r="T3" s="7">
        <v>43891</v>
      </c>
      <c r="U3" s="7">
        <v>43831</v>
      </c>
    </row>
    <row r="4" spans="1:21" ht="17.399999999999999" thickBot="1" x14ac:dyDescent="0.25">
      <c r="B4" s="9" t="s">
        <v>6</v>
      </c>
      <c r="C4" s="56">
        <v>43835</v>
      </c>
      <c r="D4" s="10">
        <v>43842</v>
      </c>
      <c r="E4" s="10">
        <v>43849</v>
      </c>
      <c r="F4" s="10">
        <v>43856</v>
      </c>
      <c r="G4" s="11">
        <v>43861</v>
      </c>
      <c r="H4" s="12">
        <v>43863</v>
      </c>
      <c r="I4" s="10">
        <v>43870</v>
      </c>
      <c r="J4" s="10">
        <v>43877</v>
      </c>
      <c r="K4" s="10">
        <v>43884</v>
      </c>
      <c r="L4" s="11">
        <v>43890</v>
      </c>
      <c r="M4" s="10">
        <v>43891</v>
      </c>
      <c r="N4" s="10">
        <v>43898</v>
      </c>
      <c r="O4" s="10">
        <v>43905</v>
      </c>
      <c r="P4" s="10">
        <v>43912</v>
      </c>
      <c r="Q4" s="10">
        <v>43921</v>
      </c>
      <c r="R4" s="12">
        <v>43861</v>
      </c>
      <c r="S4" s="10">
        <v>43890</v>
      </c>
      <c r="T4" s="11">
        <v>43921</v>
      </c>
      <c r="U4" s="11">
        <v>43921</v>
      </c>
    </row>
    <row r="6" spans="1:21" ht="16.8" x14ac:dyDescent="0.2">
      <c r="B6" s="1" t="s">
        <v>17</v>
      </c>
      <c r="C6" s="63">
        <f>'OL-Onshore'!E10</f>
        <v>-10.314547218257299</v>
      </c>
      <c r="D6" s="63">
        <f>'OL-Onshore'!F10</f>
        <v>1.9301296921911959</v>
      </c>
      <c r="E6" s="63">
        <f>'OL-Onshore'!G10</f>
        <v>10.622254554415353</v>
      </c>
      <c r="F6" s="63">
        <f>'OL-Onshore'!H10</f>
        <v>23.806957216360651</v>
      </c>
      <c r="G6" s="63">
        <f>'OL-Onshore'!J10</f>
        <v>0</v>
      </c>
      <c r="H6" s="63">
        <f>'OL-Onshore'!K10</f>
        <v>7.8699849841309693</v>
      </c>
      <c r="I6" s="63">
        <f>'OL-Onshore'!L10</f>
        <v>15.699389440397727</v>
      </c>
      <c r="J6" s="63">
        <f>'OL-Onshore'!M10</f>
        <v>19.34802644930161</v>
      </c>
      <c r="K6" s="63">
        <f>'OL-Onshore'!N10</f>
        <v>38.214701228384129</v>
      </c>
      <c r="L6" s="63" t="e">
        <f>'OL-Onshore'!#REF!</f>
        <v>#REF!</v>
      </c>
      <c r="M6" s="63">
        <f>'OL-Onshore'!P10</f>
        <v>10.927514710086246</v>
      </c>
      <c r="N6" s="63">
        <f>'OL-Onshore'!Q10</f>
        <v>15.683694284595294</v>
      </c>
      <c r="O6" s="63">
        <f>'OL-Onshore'!R10</f>
        <v>15.170188078591273</v>
      </c>
      <c r="P6" s="63">
        <f>'OL-Onshore'!S10</f>
        <v>84.842585576499459</v>
      </c>
      <c r="Q6" s="63" t="e">
        <f>'OL-Onshore'!#REF!</f>
        <v>#REF!</v>
      </c>
      <c r="R6" s="63">
        <f>'OL-Onshore'!T10</f>
        <v>42.243915248013295</v>
      </c>
      <c r="S6" s="63">
        <f>'OL-Onshore'!U10</f>
        <v>81.132102102214432</v>
      </c>
      <c r="T6" s="63">
        <f>'OL-Onshore'!V10</f>
        <v>126.62398264977227</v>
      </c>
      <c r="U6" s="63">
        <f>'OL-Onshore'!W10</f>
        <v>250</v>
      </c>
    </row>
    <row r="7" spans="1:21" ht="16.8" x14ac:dyDescent="0.2">
      <c r="B7" s="1" t="s">
        <v>18</v>
      </c>
      <c r="C7" s="63">
        <f>'OL-Overseas'!E10</f>
        <v>0</v>
      </c>
      <c r="D7" s="63">
        <f>'OL-Overseas'!F10</f>
        <v>0.10754768063527378</v>
      </c>
      <c r="E7" s="63">
        <f>'OL-Overseas'!G10</f>
        <v>0.59187672469196984</v>
      </c>
      <c r="F7" s="63">
        <f>'OL-Overseas'!I10</f>
        <v>6.8041402715900465E-2</v>
      </c>
      <c r="G7" s="63">
        <f>'OL-Overseas'!J10</f>
        <v>0</v>
      </c>
      <c r="H7" s="63">
        <f>'OL-Overseas'!K10</f>
        <v>0.67901476063706168</v>
      </c>
      <c r="I7" s="63">
        <f>'OL-Overseas'!L10</f>
        <v>1.3545282722285656</v>
      </c>
      <c r="J7" s="63">
        <f>'OL-Overseas'!M10</f>
        <v>1.6693291759466766</v>
      </c>
      <c r="K7" s="63">
        <f>'OL-Overseas'!N10</f>
        <v>3.2971277911876959</v>
      </c>
      <c r="L7" s="63" t="e">
        <f>'OL-Overseas'!#REF!</f>
        <v>#REF!</v>
      </c>
      <c r="M7" s="63">
        <f>'OL-Overseas'!P10</f>
        <v>0.69039147127826639</v>
      </c>
      <c r="N7" s="63">
        <f>'OL-Overseas'!Q10</f>
        <v>0.9908830195603392</v>
      </c>
      <c r="O7" s="63">
        <f>'OL-Overseas'!R10</f>
        <v>0.9584401160750291</v>
      </c>
      <c r="P7" s="63">
        <f>'OL-Overseas'!S10</f>
        <v>5.3602853930863654</v>
      </c>
      <c r="Q7" s="63" t="e">
        <f>'OL-Overseas'!#REF!</f>
        <v>#REF!</v>
      </c>
      <c r="R7" s="63">
        <f>'OL-Overseas'!T10</f>
        <v>5</v>
      </c>
      <c r="S7" s="63">
        <f>'OL-Overseas'!U10</f>
        <v>7</v>
      </c>
      <c r="T7" s="63">
        <f>'OL-Overseas'!V10</f>
        <v>8</v>
      </c>
      <c r="U7" s="63">
        <f>'OL-Overseas'!W10</f>
        <v>20</v>
      </c>
    </row>
    <row r="8" spans="1:21" ht="16.8" x14ac:dyDescent="0.2">
      <c r="B8" s="1" t="s">
        <v>21</v>
      </c>
      <c r="C8" s="63">
        <f>SUM(C6:C7)</f>
        <v>-10.314547218257299</v>
      </c>
      <c r="D8" s="63">
        <f t="shared" ref="D8:U8" si="0">SUM(D6:D7)</f>
        <v>2.0376773728264697</v>
      </c>
      <c r="E8" s="63">
        <f t="shared" si="0"/>
        <v>11.214131279107322</v>
      </c>
      <c r="F8" s="63">
        <f t="shared" si="0"/>
        <v>23.87499861907655</v>
      </c>
      <c r="G8" s="63">
        <f t="shared" si="0"/>
        <v>0</v>
      </c>
      <c r="H8" s="63">
        <f t="shared" si="0"/>
        <v>8.5489997447680306</v>
      </c>
      <c r="I8" s="63">
        <f t="shared" si="0"/>
        <v>17.053917712626294</v>
      </c>
      <c r="J8" s="63">
        <f t="shared" si="0"/>
        <v>21.017355625248285</v>
      </c>
      <c r="K8" s="63">
        <f t="shared" si="0"/>
        <v>41.511829019571827</v>
      </c>
      <c r="L8" s="63" t="e">
        <f t="shared" si="0"/>
        <v>#REF!</v>
      </c>
      <c r="M8" s="63">
        <f t="shared" si="0"/>
        <v>11.617906181364512</v>
      </c>
      <c r="N8" s="63">
        <f t="shared" si="0"/>
        <v>16.674577304155633</v>
      </c>
      <c r="O8" s="63">
        <f t="shared" si="0"/>
        <v>16.128628194666302</v>
      </c>
      <c r="P8" s="63">
        <f t="shared" si="0"/>
        <v>90.202870969585831</v>
      </c>
      <c r="Q8" s="63" t="e">
        <f t="shared" si="0"/>
        <v>#REF!</v>
      </c>
      <c r="R8" s="63">
        <f t="shared" si="0"/>
        <v>47.243915248013295</v>
      </c>
      <c r="S8" s="63">
        <f t="shared" si="0"/>
        <v>88.132102102214432</v>
      </c>
      <c r="T8" s="63">
        <f t="shared" si="0"/>
        <v>134.62398264977227</v>
      </c>
      <c r="U8" s="63">
        <f t="shared" si="0"/>
        <v>270</v>
      </c>
    </row>
    <row r="9" spans="1:21" ht="16.8" x14ac:dyDescent="0.2">
      <c r="B9" s="1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</row>
    <row r="10" spans="1:21" ht="16.8" x14ac:dyDescent="0.2">
      <c r="A10" t="s">
        <v>22</v>
      </c>
      <c r="B10" s="1" t="s">
        <v>17</v>
      </c>
      <c r="C10" s="63">
        <f>C6</f>
        <v>-10.314547218257299</v>
      </c>
      <c r="D10" s="63">
        <f>C10+D6</f>
        <v>-8.3844175260661036</v>
      </c>
      <c r="E10" s="63">
        <f t="shared" ref="E10:Q10" si="1">D10+E6</f>
        <v>2.237837028349249</v>
      </c>
      <c r="F10" s="63">
        <f t="shared" si="1"/>
        <v>26.044794244709898</v>
      </c>
      <c r="G10" s="63">
        <f t="shared" si="1"/>
        <v>26.044794244709898</v>
      </c>
      <c r="H10" s="63">
        <f t="shared" si="1"/>
        <v>33.914779228840871</v>
      </c>
      <c r="I10" s="63">
        <f t="shared" si="1"/>
        <v>49.614168669238595</v>
      </c>
      <c r="J10" s="63">
        <f t="shared" si="1"/>
        <v>68.962195118540208</v>
      </c>
      <c r="K10" s="63">
        <f t="shared" si="1"/>
        <v>107.17689634692434</v>
      </c>
      <c r="L10" s="63" t="e">
        <f t="shared" si="1"/>
        <v>#REF!</v>
      </c>
      <c r="M10" s="63" t="e">
        <f t="shared" si="1"/>
        <v>#REF!</v>
      </c>
      <c r="N10" s="63" t="e">
        <f t="shared" si="1"/>
        <v>#REF!</v>
      </c>
      <c r="O10" s="63" t="e">
        <f t="shared" si="1"/>
        <v>#REF!</v>
      </c>
      <c r="P10" s="63" t="e">
        <f t="shared" si="1"/>
        <v>#REF!</v>
      </c>
      <c r="Q10" s="63" t="e">
        <f t="shared" si="1"/>
        <v>#REF!</v>
      </c>
      <c r="R10" s="63"/>
      <c r="S10" s="63"/>
      <c r="T10" s="63"/>
      <c r="U10" s="63"/>
    </row>
    <row r="11" spans="1:21" ht="16.8" x14ac:dyDescent="0.2">
      <c r="B11" s="1" t="s">
        <v>18</v>
      </c>
      <c r="C11" s="63">
        <f t="shared" ref="C11:C12" si="2">C7</f>
        <v>0</v>
      </c>
      <c r="D11" s="63">
        <f t="shared" ref="D11:Q11" si="3">C11+D7</f>
        <v>0.10754768063527378</v>
      </c>
      <c r="E11" s="63">
        <f t="shared" si="3"/>
        <v>0.69942440532724359</v>
      </c>
      <c r="F11" s="63">
        <f t="shared" si="3"/>
        <v>0.76746580804314402</v>
      </c>
      <c r="G11" s="63">
        <f t="shared" si="3"/>
        <v>0.76746580804314402</v>
      </c>
      <c r="H11" s="63">
        <f t="shared" si="3"/>
        <v>1.4464805686802058</v>
      </c>
      <c r="I11" s="63">
        <f t="shared" si="3"/>
        <v>2.8010088409087714</v>
      </c>
      <c r="J11" s="63">
        <f t="shared" si="3"/>
        <v>4.4703380168554485</v>
      </c>
      <c r="K11" s="63">
        <f t="shared" si="3"/>
        <v>7.7674658080431449</v>
      </c>
      <c r="L11" s="63" t="e">
        <f t="shared" si="3"/>
        <v>#REF!</v>
      </c>
      <c r="M11" s="63" t="e">
        <f t="shared" si="3"/>
        <v>#REF!</v>
      </c>
      <c r="N11" s="63" t="e">
        <f t="shared" si="3"/>
        <v>#REF!</v>
      </c>
      <c r="O11" s="63" t="e">
        <f t="shared" si="3"/>
        <v>#REF!</v>
      </c>
      <c r="P11" s="63" t="e">
        <f t="shared" si="3"/>
        <v>#REF!</v>
      </c>
      <c r="Q11" s="63" t="e">
        <f t="shared" si="3"/>
        <v>#REF!</v>
      </c>
      <c r="R11" s="63"/>
      <c r="S11" s="63"/>
      <c r="T11" s="63"/>
      <c r="U11" s="63"/>
    </row>
    <row r="12" spans="1:21" ht="16.8" x14ac:dyDescent="0.2">
      <c r="B12" s="1" t="s">
        <v>21</v>
      </c>
      <c r="C12" s="63">
        <f t="shared" si="2"/>
        <v>-10.314547218257299</v>
      </c>
      <c r="D12" s="63">
        <f t="shared" ref="D12:Q12" si="4">C12+D8</f>
        <v>-8.2768698454308307</v>
      </c>
      <c r="E12" s="63">
        <f t="shared" si="4"/>
        <v>2.9372614336764915</v>
      </c>
      <c r="F12" s="63">
        <f t="shared" si="4"/>
        <v>26.812260052753039</v>
      </c>
      <c r="G12" s="63">
        <f t="shared" si="4"/>
        <v>26.812260052753039</v>
      </c>
      <c r="H12" s="63">
        <f t="shared" si="4"/>
        <v>35.361259797521072</v>
      </c>
      <c r="I12" s="63">
        <f t="shared" si="4"/>
        <v>52.415177510147366</v>
      </c>
      <c r="J12" s="63">
        <f t="shared" si="4"/>
        <v>73.432533135395659</v>
      </c>
      <c r="K12" s="63">
        <f t="shared" si="4"/>
        <v>114.94436215496748</v>
      </c>
      <c r="L12" s="63" t="e">
        <f t="shared" si="4"/>
        <v>#REF!</v>
      </c>
      <c r="M12" s="63" t="e">
        <f t="shared" si="4"/>
        <v>#REF!</v>
      </c>
      <c r="N12" s="63" t="e">
        <f t="shared" si="4"/>
        <v>#REF!</v>
      </c>
      <c r="O12" s="63" t="e">
        <f t="shared" si="4"/>
        <v>#REF!</v>
      </c>
      <c r="P12" s="63" t="e">
        <f t="shared" si="4"/>
        <v>#REF!</v>
      </c>
      <c r="Q12" s="63" t="e">
        <f t="shared" si="4"/>
        <v>#REF!</v>
      </c>
      <c r="R12" s="63"/>
      <c r="S12" s="63"/>
      <c r="T12" s="63"/>
      <c r="U12" s="63"/>
    </row>
    <row r="13" spans="1:21" ht="16.8" x14ac:dyDescent="0.2">
      <c r="B13" s="1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</row>
    <row r="14" spans="1:21" ht="16.8" x14ac:dyDescent="0.2">
      <c r="B14" s="1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</row>
    <row r="15" spans="1:21" ht="16.8" x14ac:dyDescent="0.2">
      <c r="A15" s="1" t="s">
        <v>19</v>
      </c>
    </row>
    <row r="16" spans="1:21" ht="16.8" x14ac:dyDescent="0.2">
      <c r="B16" s="1" t="s">
        <v>17</v>
      </c>
      <c r="C16" s="64">
        <f>C6/$R6</f>
        <v>-0.24416645942263571</v>
      </c>
      <c r="D16" s="64">
        <f t="shared" ref="D16:G16" si="5">D6/$R6</f>
        <v>4.5690123201399251E-2</v>
      </c>
      <c r="E16" s="64">
        <f t="shared" si="5"/>
        <v>0.25145052233090326</v>
      </c>
      <c r="F16" s="64">
        <f t="shared" si="5"/>
        <v>0.56355943990017066</v>
      </c>
      <c r="G16" s="64">
        <f t="shared" si="5"/>
        <v>0</v>
      </c>
      <c r="H16" s="64">
        <f>H6/$S6</f>
        <v>9.7002108662437386E-2</v>
      </c>
      <c r="I16" s="64">
        <f t="shared" ref="I16:L16" si="6">I6/$S6</f>
        <v>0.19350403888979509</v>
      </c>
      <c r="J16" s="64">
        <f t="shared" si="6"/>
        <v>0.23847559656381098</v>
      </c>
      <c r="K16" s="64">
        <f t="shared" si="6"/>
        <v>0.47101825588395657</v>
      </c>
      <c r="L16" s="64" t="e">
        <f t="shared" si="6"/>
        <v>#REF!</v>
      </c>
      <c r="M16" s="64">
        <f>M6/$T6</f>
        <v>8.6298933909783312E-2</v>
      </c>
      <c r="N16" s="64">
        <f t="shared" ref="N16:Q16" si="7">N6/$T6</f>
        <v>0.1238603774450424</v>
      </c>
      <c r="O16" s="64">
        <f t="shared" si="7"/>
        <v>0.11980501450937862</v>
      </c>
      <c r="P16" s="64">
        <f t="shared" si="7"/>
        <v>0.67003567413579568</v>
      </c>
      <c r="Q16" s="64" t="e">
        <f t="shared" si="7"/>
        <v>#REF!</v>
      </c>
    </row>
    <row r="17" spans="1:17" ht="16.8" x14ac:dyDescent="0.2">
      <c r="B17" s="1" t="s">
        <v>18</v>
      </c>
      <c r="C17" s="64">
        <f t="shared" ref="C17:G18" si="8">C7/$R7</f>
        <v>0</v>
      </c>
      <c r="D17" s="64">
        <f t="shared" si="8"/>
        <v>2.1509536127054758E-2</v>
      </c>
      <c r="E17" s="64">
        <f t="shared" si="8"/>
        <v>0.11837534493839397</v>
      </c>
      <c r="F17" s="64">
        <f t="shared" si="8"/>
        <v>1.3608280543180093E-2</v>
      </c>
      <c r="G17" s="64">
        <f t="shared" si="8"/>
        <v>0</v>
      </c>
      <c r="H17" s="64">
        <f t="shared" ref="H17:L18" si="9">H7/$S7</f>
        <v>9.7002108662437386E-2</v>
      </c>
      <c r="I17" s="64">
        <f t="shared" si="9"/>
        <v>0.19350403888979509</v>
      </c>
      <c r="J17" s="64">
        <f t="shared" si="9"/>
        <v>0.23847559656381095</v>
      </c>
      <c r="K17" s="64">
        <f t="shared" si="9"/>
        <v>0.47101825588395657</v>
      </c>
      <c r="L17" s="64" t="e">
        <f t="shared" si="9"/>
        <v>#REF!</v>
      </c>
      <c r="M17" s="64">
        <f t="shared" ref="M17:Q18" si="10">M7/$T7</f>
        <v>8.6298933909783299E-2</v>
      </c>
      <c r="N17" s="64">
        <f t="shared" si="10"/>
        <v>0.1238603774450424</v>
      </c>
      <c r="O17" s="64">
        <f t="shared" si="10"/>
        <v>0.11980501450937864</v>
      </c>
      <c r="P17" s="64">
        <f t="shared" si="10"/>
        <v>0.67003567413579568</v>
      </c>
      <c r="Q17" s="64" t="e">
        <f t="shared" si="10"/>
        <v>#REF!</v>
      </c>
    </row>
    <row r="18" spans="1:17" ht="16.8" x14ac:dyDescent="0.2">
      <c r="B18" s="1" t="s">
        <v>21</v>
      </c>
      <c r="C18" s="64">
        <f t="shared" si="8"/>
        <v>-0.21832541109494619</v>
      </c>
      <c r="D18" s="64">
        <f t="shared" si="8"/>
        <v>4.313100136026847E-2</v>
      </c>
      <c r="E18" s="64">
        <f t="shared" si="8"/>
        <v>0.2373666792905971</v>
      </c>
      <c r="F18" s="64">
        <f t="shared" si="8"/>
        <v>0.50535605471607359</v>
      </c>
      <c r="G18" s="64">
        <f t="shared" si="8"/>
        <v>0</v>
      </c>
      <c r="H18" s="64">
        <f t="shared" si="9"/>
        <v>9.7002108662437386E-2</v>
      </c>
      <c r="I18" s="64">
        <f t="shared" si="9"/>
        <v>0.19350403888979512</v>
      </c>
      <c r="J18" s="64">
        <f t="shared" si="9"/>
        <v>0.23847559656381095</v>
      </c>
      <c r="K18" s="64">
        <f t="shared" si="9"/>
        <v>0.47101825588395663</v>
      </c>
      <c r="L18" s="64" t="e">
        <f t="shared" si="9"/>
        <v>#REF!</v>
      </c>
      <c r="M18" s="64">
        <f t="shared" si="10"/>
        <v>8.6298933909783312E-2</v>
      </c>
      <c r="N18" s="64">
        <f t="shared" si="10"/>
        <v>0.1238603774450424</v>
      </c>
      <c r="O18" s="64">
        <f t="shared" si="10"/>
        <v>0.11980501450937861</v>
      </c>
      <c r="P18" s="64">
        <f t="shared" si="10"/>
        <v>0.67003567413579568</v>
      </c>
      <c r="Q18" s="64" t="e">
        <f t="shared" si="10"/>
        <v>#REF!</v>
      </c>
    </row>
    <row r="19" spans="1:17" ht="16.8" x14ac:dyDescent="0.2">
      <c r="A19" s="1" t="s">
        <v>20</v>
      </c>
    </row>
    <row r="20" spans="1:17" ht="16.8" x14ac:dyDescent="0.2">
      <c r="B20" s="1" t="s">
        <v>17</v>
      </c>
      <c r="C20" s="64" t="e">
        <f>C10/$Q$10</f>
        <v>#REF!</v>
      </c>
      <c r="D20" s="64" t="e">
        <f t="shared" ref="D20:Q20" si="11">D10/$Q$10</f>
        <v>#REF!</v>
      </c>
      <c r="E20" s="64" t="e">
        <f t="shared" si="11"/>
        <v>#REF!</v>
      </c>
      <c r="F20" s="64" t="e">
        <f t="shared" si="11"/>
        <v>#REF!</v>
      </c>
      <c r="G20" s="64" t="e">
        <f t="shared" si="11"/>
        <v>#REF!</v>
      </c>
      <c r="H20" s="64" t="e">
        <f t="shared" si="11"/>
        <v>#REF!</v>
      </c>
      <c r="I20" s="64" t="e">
        <f t="shared" si="11"/>
        <v>#REF!</v>
      </c>
      <c r="J20" s="64" t="e">
        <f t="shared" si="11"/>
        <v>#REF!</v>
      </c>
      <c r="K20" s="64" t="e">
        <f t="shared" si="11"/>
        <v>#REF!</v>
      </c>
      <c r="L20" s="64" t="e">
        <f t="shared" si="11"/>
        <v>#REF!</v>
      </c>
      <c r="M20" s="64" t="e">
        <f t="shared" si="11"/>
        <v>#REF!</v>
      </c>
      <c r="N20" s="64" t="e">
        <f t="shared" si="11"/>
        <v>#REF!</v>
      </c>
      <c r="O20" s="64" t="e">
        <f t="shared" si="11"/>
        <v>#REF!</v>
      </c>
      <c r="P20" s="64" t="e">
        <f t="shared" si="11"/>
        <v>#REF!</v>
      </c>
      <c r="Q20" s="64" t="e">
        <f t="shared" si="11"/>
        <v>#REF!</v>
      </c>
    </row>
    <row r="21" spans="1:17" ht="16.8" x14ac:dyDescent="0.2">
      <c r="B21" s="1" t="s">
        <v>18</v>
      </c>
      <c r="C21" s="64" t="e">
        <f>C11/$Q11</f>
        <v>#REF!</v>
      </c>
      <c r="D21" s="64" t="e">
        <f t="shared" ref="D21:Q22" si="12">D11/$Q11</f>
        <v>#REF!</v>
      </c>
      <c r="E21" s="64" t="e">
        <f t="shared" si="12"/>
        <v>#REF!</v>
      </c>
      <c r="F21" s="64" t="e">
        <f t="shared" si="12"/>
        <v>#REF!</v>
      </c>
      <c r="G21" s="64" t="e">
        <f t="shared" si="12"/>
        <v>#REF!</v>
      </c>
      <c r="H21" s="64" t="e">
        <f t="shared" si="12"/>
        <v>#REF!</v>
      </c>
      <c r="I21" s="64" t="e">
        <f t="shared" si="12"/>
        <v>#REF!</v>
      </c>
      <c r="J21" s="64" t="e">
        <f t="shared" si="12"/>
        <v>#REF!</v>
      </c>
      <c r="K21" s="64" t="e">
        <f t="shared" si="12"/>
        <v>#REF!</v>
      </c>
      <c r="L21" s="64" t="e">
        <f t="shared" si="12"/>
        <v>#REF!</v>
      </c>
      <c r="M21" s="64" t="e">
        <f t="shared" si="12"/>
        <v>#REF!</v>
      </c>
      <c r="N21" s="64" t="e">
        <f t="shared" si="12"/>
        <v>#REF!</v>
      </c>
      <c r="O21" s="64" t="e">
        <f t="shared" si="12"/>
        <v>#REF!</v>
      </c>
      <c r="P21" s="64" t="e">
        <f t="shared" si="12"/>
        <v>#REF!</v>
      </c>
      <c r="Q21" s="64" t="e">
        <f t="shared" si="12"/>
        <v>#REF!</v>
      </c>
    </row>
    <row r="22" spans="1:17" ht="16.8" x14ac:dyDescent="0.2">
      <c r="B22" s="1" t="s">
        <v>21</v>
      </c>
      <c r="C22" s="64" t="e">
        <f>C12/$Q12</f>
        <v>#REF!</v>
      </c>
      <c r="D22" s="64" t="e">
        <f t="shared" si="12"/>
        <v>#REF!</v>
      </c>
      <c r="E22" s="64" t="e">
        <f t="shared" si="12"/>
        <v>#REF!</v>
      </c>
      <c r="F22" s="64" t="e">
        <f t="shared" si="12"/>
        <v>#REF!</v>
      </c>
      <c r="G22" s="64" t="e">
        <f t="shared" si="12"/>
        <v>#REF!</v>
      </c>
      <c r="H22" s="64" t="e">
        <f t="shared" si="12"/>
        <v>#REF!</v>
      </c>
      <c r="I22" s="64" t="e">
        <f t="shared" si="12"/>
        <v>#REF!</v>
      </c>
      <c r="J22" s="64" t="e">
        <f t="shared" si="12"/>
        <v>#REF!</v>
      </c>
      <c r="K22" s="64" t="e">
        <f t="shared" si="12"/>
        <v>#REF!</v>
      </c>
      <c r="L22" s="64" t="e">
        <f t="shared" si="12"/>
        <v>#REF!</v>
      </c>
      <c r="M22" s="64" t="e">
        <f t="shared" si="12"/>
        <v>#REF!</v>
      </c>
      <c r="N22" s="64" t="e">
        <f t="shared" si="12"/>
        <v>#REF!</v>
      </c>
      <c r="O22" s="64" t="e">
        <f t="shared" si="12"/>
        <v>#REF!</v>
      </c>
      <c r="P22" s="64" t="e">
        <f t="shared" si="12"/>
        <v>#REF!</v>
      </c>
      <c r="Q22" s="64" t="e">
        <f t="shared" si="12"/>
        <v>#REF!</v>
      </c>
    </row>
  </sheetData>
  <mergeCells count="4">
    <mergeCell ref="R1:R2"/>
    <mergeCell ref="S1:S2"/>
    <mergeCell ref="T1:T2"/>
    <mergeCell ref="U1:U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29"/>
  <sheetViews>
    <sheetView showGridLines="0" tabSelected="1" defaultGridColor="0" colorId="55" zoomScale="75" zoomScaleNormal="75" workbookViewId="0">
      <selection activeCell="B5" sqref="B5:W5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9" style="1" customWidth="1"/>
    <col min="4" max="4" width="10" style="1" bestFit="1" customWidth="1"/>
    <col min="5" max="5" width="11.140625" style="1" bestFit="1" customWidth="1"/>
    <col min="6" max="7" width="10" style="1" bestFit="1" customWidth="1"/>
    <col min="8" max="9" width="10.7109375" style="1" customWidth="1"/>
    <col min="10" max="10" width="10.42578125" style="1" bestFit="1" customWidth="1"/>
    <col min="11" max="11" width="10.7109375" style="1" bestFit="1" customWidth="1"/>
    <col min="12" max="14" width="11.28515625" style="1" bestFit="1" customWidth="1"/>
    <col min="15" max="15" width="11.28515625" style="1" hidden="1" customWidth="1"/>
    <col min="16" max="16" width="11.28515625" style="1" customWidth="1"/>
    <col min="17" max="19" width="11.28515625" style="1" bestFit="1" customWidth="1"/>
    <col min="20" max="20" width="13.42578125" style="1" bestFit="1" customWidth="1"/>
    <col min="21" max="22" width="12.42578125" style="1" bestFit="1" customWidth="1"/>
    <col min="23" max="23" width="13.28515625" style="1" bestFit="1" customWidth="1"/>
    <col min="24" max="24" width="14.7109375" style="1" customWidth="1"/>
    <col min="25" max="25" width="30.28515625" style="1" bestFit="1" customWidth="1"/>
    <col min="26" max="27" width="11" style="1" bestFit="1" customWidth="1"/>
    <col min="28" max="28" width="28.28515625" style="1" bestFit="1" customWidth="1"/>
    <col min="29" max="16384" width="9.28515625" style="1"/>
  </cols>
  <sheetData>
    <row r="1" spans="2:28" ht="15.75" customHeight="1" x14ac:dyDescent="0.2">
      <c r="B1" s="67"/>
      <c r="C1" s="67" t="s">
        <v>23</v>
      </c>
      <c r="D1" s="67"/>
      <c r="E1" s="84">
        <v>10</v>
      </c>
      <c r="T1" s="37"/>
      <c r="U1" s="38"/>
      <c r="V1" s="38"/>
      <c r="W1" s="38"/>
    </row>
    <row r="2" spans="2:28" ht="15.75" customHeight="1" x14ac:dyDescent="0.2">
      <c r="C2" s="68" t="s">
        <v>24</v>
      </c>
      <c r="D2" s="68"/>
      <c r="E2" s="85">
        <f>HLOOKUP(E1,D7:S9,3,0)</f>
        <v>45998</v>
      </c>
      <c r="T2" s="37"/>
      <c r="U2" s="39"/>
      <c r="V2" s="39"/>
      <c r="W2" s="39"/>
    </row>
    <row r="3" spans="2:28" ht="15.75" customHeight="1" x14ac:dyDescent="0.2">
      <c r="T3" s="65"/>
      <c r="U3" s="66"/>
      <c r="V3" s="66"/>
      <c r="W3" s="66"/>
    </row>
    <row r="4" spans="2:28" ht="15.75" customHeight="1" thickBot="1" x14ac:dyDescent="0.25">
      <c r="K4" s="43"/>
      <c r="L4" s="43"/>
      <c r="M4" s="43"/>
      <c r="N4" s="43"/>
      <c r="O4" s="43"/>
      <c r="P4" s="43"/>
      <c r="T4" s="65"/>
      <c r="U4" s="66"/>
      <c r="V4" s="66"/>
      <c r="W4" s="66"/>
    </row>
    <row r="5" spans="2:28" ht="21.6" thickBot="1" x14ac:dyDescent="0.25">
      <c r="B5" s="330" t="s">
        <v>34</v>
      </c>
      <c r="C5" s="331"/>
      <c r="D5" s="331"/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Q5" s="331"/>
      <c r="R5" s="331"/>
      <c r="S5" s="331"/>
      <c r="T5" s="331"/>
      <c r="U5" s="331"/>
      <c r="V5" s="331"/>
      <c r="W5" s="332"/>
    </row>
    <row r="6" spans="2:28" ht="16.8" x14ac:dyDescent="0.2">
      <c r="B6" s="95"/>
      <c r="C6" s="124" t="s">
        <v>2</v>
      </c>
      <c r="D6" s="135">
        <v>1</v>
      </c>
      <c r="E6" s="96">
        <v>1</v>
      </c>
      <c r="F6" s="96">
        <v>1</v>
      </c>
      <c r="G6" s="96">
        <v>1</v>
      </c>
      <c r="H6" s="96">
        <v>1</v>
      </c>
      <c r="I6" s="96">
        <v>1</v>
      </c>
      <c r="J6" s="135">
        <v>2</v>
      </c>
      <c r="K6" s="96">
        <v>2</v>
      </c>
      <c r="L6" s="96">
        <v>2</v>
      </c>
      <c r="M6" s="96">
        <v>2</v>
      </c>
      <c r="N6" s="96">
        <v>2</v>
      </c>
      <c r="O6" s="135">
        <v>3</v>
      </c>
      <c r="P6" s="96">
        <v>3</v>
      </c>
      <c r="Q6" s="96">
        <v>3</v>
      </c>
      <c r="R6" s="96">
        <v>3</v>
      </c>
      <c r="S6" s="136">
        <v>3</v>
      </c>
      <c r="T6" s="339">
        <v>1</v>
      </c>
      <c r="U6" s="339">
        <v>2</v>
      </c>
      <c r="V6" s="343">
        <v>3</v>
      </c>
      <c r="W6" s="343" t="s">
        <v>3</v>
      </c>
      <c r="X6" s="4"/>
    </row>
    <row r="7" spans="2:28" ht="16.8" x14ac:dyDescent="0.2">
      <c r="B7" s="88"/>
      <c r="C7" s="125" t="s">
        <v>4</v>
      </c>
      <c r="D7" s="137" t="s">
        <v>27</v>
      </c>
      <c r="E7" s="69">
        <v>1</v>
      </c>
      <c r="F7" s="69">
        <v>2</v>
      </c>
      <c r="G7" s="69">
        <v>3</v>
      </c>
      <c r="H7" s="69">
        <v>4</v>
      </c>
      <c r="I7" s="69">
        <v>5</v>
      </c>
      <c r="J7" s="137">
        <v>5</v>
      </c>
      <c r="K7" s="69">
        <v>6</v>
      </c>
      <c r="L7" s="69">
        <v>7</v>
      </c>
      <c r="M7" s="69">
        <v>8</v>
      </c>
      <c r="N7" s="69">
        <v>9</v>
      </c>
      <c r="O7" s="137" t="s">
        <v>31</v>
      </c>
      <c r="P7" s="69">
        <v>10</v>
      </c>
      <c r="Q7" s="69">
        <v>11</v>
      </c>
      <c r="R7" s="69">
        <v>12</v>
      </c>
      <c r="S7" s="138">
        <v>13</v>
      </c>
      <c r="T7" s="340"/>
      <c r="U7" s="340"/>
      <c r="V7" s="344"/>
      <c r="W7" s="344"/>
      <c r="X7" s="4"/>
    </row>
    <row r="8" spans="2:28" ht="16.8" x14ac:dyDescent="0.2">
      <c r="B8" s="88"/>
      <c r="C8" s="125" t="s">
        <v>5</v>
      </c>
      <c r="D8" s="139">
        <f>E8</f>
        <v>45931</v>
      </c>
      <c r="E8" s="86">
        <v>45931</v>
      </c>
      <c r="F8" s="70">
        <v>45936</v>
      </c>
      <c r="G8" s="70">
        <v>45943</v>
      </c>
      <c r="H8" s="70">
        <v>45950</v>
      </c>
      <c r="I8" s="70">
        <v>45957</v>
      </c>
      <c r="J8" s="178">
        <v>45962</v>
      </c>
      <c r="K8" s="70">
        <v>45964</v>
      </c>
      <c r="L8" s="70">
        <v>45971</v>
      </c>
      <c r="M8" s="70">
        <v>45978</v>
      </c>
      <c r="N8" s="70">
        <v>45985</v>
      </c>
      <c r="O8" s="178">
        <v>45985</v>
      </c>
      <c r="P8" s="70">
        <v>45992</v>
      </c>
      <c r="Q8" s="70">
        <v>45999</v>
      </c>
      <c r="R8" s="70">
        <v>46006</v>
      </c>
      <c r="S8" s="140">
        <v>46013</v>
      </c>
      <c r="T8" s="70">
        <f>E8</f>
        <v>45931</v>
      </c>
      <c r="U8" s="70">
        <f>J8</f>
        <v>45962</v>
      </c>
      <c r="V8" s="140">
        <f>P8</f>
        <v>45992</v>
      </c>
      <c r="W8" s="140">
        <f>E8</f>
        <v>45931</v>
      </c>
      <c r="X8" s="6"/>
    </row>
    <row r="9" spans="2:28" ht="17.399999999999999" thickBot="1" x14ac:dyDescent="0.25">
      <c r="B9" s="97"/>
      <c r="C9" s="126" t="s">
        <v>6</v>
      </c>
      <c r="D9" s="139">
        <f>D8</f>
        <v>45931</v>
      </c>
      <c r="E9" s="98">
        <v>45935</v>
      </c>
      <c r="F9" s="98">
        <v>45942</v>
      </c>
      <c r="G9" s="98">
        <v>45949</v>
      </c>
      <c r="H9" s="98">
        <v>45956</v>
      </c>
      <c r="I9" s="98">
        <v>45961</v>
      </c>
      <c r="J9" s="141">
        <v>45963</v>
      </c>
      <c r="K9" s="98">
        <v>45970</v>
      </c>
      <c r="L9" s="98">
        <v>45977</v>
      </c>
      <c r="M9" s="98">
        <v>45984</v>
      </c>
      <c r="N9" s="98">
        <v>45991</v>
      </c>
      <c r="O9" s="141">
        <v>45991</v>
      </c>
      <c r="P9" s="98">
        <v>45998</v>
      </c>
      <c r="Q9" s="98">
        <v>46005</v>
      </c>
      <c r="R9" s="98">
        <v>46012</v>
      </c>
      <c r="S9" s="142">
        <v>46022</v>
      </c>
      <c r="T9" s="98">
        <f>I9</f>
        <v>45961</v>
      </c>
      <c r="U9" s="98">
        <f>N9</f>
        <v>45991</v>
      </c>
      <c r="V9" s="142">
        <f>S9</f>
        <v>46022</v>
      </c>
      <c r="W9" s="142">
        <f>V9</f>
        <v>46022</v>
      </c>
      <c r="X9" s="6"/>
    </row>
    <row r="10" spans="2:28" ht="16.8" x14ac:dyDescent="0.2">
      <c r="B10" s="100" t="s">
        <v>7</v>
      </c>
      <c r="C10" s="127" t="s">
        <v>4</v>
      </c>
      <c r="D10" s="143">
        <f t="shared" ref="D10:Q10" si="0">D43+D76</f>
        <v>17.884</v>
      </c>
      <c r="E10" s="101">
        <f t="shared" si="0"/>
        <v>-10.314547218257299</v>
      </c>
      <c r="F10" s="101">
        <f t="shared" si="0"/>
        <v>2.0376773728264697</v>
      </c>
      <c r="G10" s="101">
        <f t="shared" si="0"/>
        <v>11.214131279107322</v>
      </c>
      <c r="H10" s="101">
        <f t="shared" si="0"/>
        <v>25.133491408317507</v>
      </c>
      <c r="I10" s="101">
        <f t="shared" si="0"/>
        <v>1.2891624060192917</v>
      </c>
      <c r="J10" s="143">
        <f t="shared" si="0"/>
        <v>0</v>
      </c>
      <c r="K10" s="101">
        <f t="shared" si="0"/>
        <v>8.5489997447680306</v>
      </c>
      <c r="L10" s="101">
        <f t="shared" si="0"/>
        <v>17.053917712626294</v>
      </c>
      <c r="M10" s="101">
        <f t="shared" si="0"/>
        <v>21.017355625248285</v>
      </c>
      <c r="N10" s="101">
        <f t="shared" si="0"/>
        <v>41.511829019571827</v>
      </c>
      <c r="O10" s="143">
        <f t="shared" si="0"/>
        <v>0</v>
      </c>
      <c r="P10" s="101">
        <f t="shared" si="0"/>
        <v>11.617906181364512</v>
      </c>
      <c r="Q10" s="101">
        <f t="shared" si="0"/>
        <v>16.674577304155633</v>
      </c>
      <c r="R10" s="101">
        <f t="shared" ref="R10:S10" si="1">R43+R76</f>
        <v>16.128628194666302</v>
      </c>
      <c r="S10" s="144">
        <f t="shared" si="1"/>
        <v>90.202870969585831</v>
      </c>
      <c r="T10" s="102">
        <f>SUM(D10:I10)</f>
        <v>47.243915248013288</v>
      </c>
      <c r="U10" s="102">
        <f>SUM(J10:N10)</f>
        <v>88.132102102214446</v>
      </c>
      <c r="V10" s="181">
        <f>SUM(O10:S10)</f>
        <v>134.62398264977227</v>
      </c>
      <c r="W10" s="181">
        <f>SUM(T10:V10)</f>
        <v>270</v>
      </c>
      <c r="X10" s="13"/>
      <c r="Y10" s="48"/>
    </row>
    <row r="11" spans="2:28" ht="17.399999999999999" thickBot="1" x14ac:dyDescent="0.25">
      <c r="B11" s="92"/>
      <c r="C11" s="128" t="s">
        <v>8</v>
      </c>
      <c r="D11" s="145">
        <f>D10</f>
        <v>17.884</v>
      </c>
      <c r="E11" s="103">
        <f>E10+D11</f>
        <v>7.5694527817427009</v>
      </c>
      <c r="F11" s="103">
        <f t="shared" ref="F11:S11" si="2">E11+F10</f>
        <v>9.6071301545691696</v>
      </c>
      <c r="G11" s="103">
        <f t="shared" si="2"/>
        <v>20.82126143367649</v>
      </c>
      <c r="H11" s="103">
        <f t="shared" ref="H11" si="3">G11+H10</f>
        <v>45.954752841993994</v>
      </c>
      <c r="I11" s="103">
        <f t="shared" ref="I11" si="4">H11+I10</f>
        <v>47.243915248013288</v>
      </c>
      <c r="J11" s="179">
        <f t="shared" ref="J11" si="5">I11+J10</f>
        <v>47.243915248013288</v>
      </c>
      <c r="K11" s="103">
        <f t="shared" ref="K11" si="6">J11+K10</f>
        <v>55.79291499278132</v>
      </c>
      <c r="L11" s="103">
        <f t="shared" ref="L11" si="7">K11+L10</f>
        <v>72.846832705407621</v>
      </c>
      <c r="M11" s="103">
        <f t="shared" ref="M11" si="8">L11+M10</f>
        <v>93.864188330655907</v>
      </c>
      <c r="N11" s="103">
        <f t="shared" ref="N11" si="9">M11+N10</f>
        <v>135.37601735022773</v>
      </c>
      <c r="O11" s="179">
        <f t="shared" ref="O11" si="10">N11+O10</f>
        <v>135.37601735022773</v>
      </c>
      <c r="P11" s="103">
        <f t="shared" ref="P11" si="11">O11+P10</f>
        <v>146.99392353159223</v>
      </c>
      <c r="Q11" s="103">
        <f t="shared" si="2"/>
        <v>163.66850083574786</v>
      </c>
      <c r="R11" s="103">
        <f t="shared" si="2"/>
        <v>179.79712903041417</v>
      </c>
      <c r="S11" s="146">
        <f t="shared" si="2"/>
        <v>270</v>
      </c>
      <c r="T11" s="104">
        <f>IFERROR(T10/$W10,0)</f>
        <v>0.17497746388153068</v>
      </c>
      <c r="U11" s="104">
        <f>IFERROR(U10/$W10,0)</f>
        <v>0.32641519297116461</v>
      </c>
      <c r="V11" s="192">
        <f>IFERROR(V10/$W10,0)</f>
        <v>0.4986073431473047</v>
      </c>
      <c r="W11" s="182"/>
      <c r="X11" s="14"/>
    </row>
    <row r="12" spans="2:28" s="4" customFormat="1" ht="16.8" x14ac:dyDescent="0.2">
      <c r="B12" s="99"/>
      <c r="C12" s="129">
        <v>0</v>
      </c>
      <c r="D12" s="147">
        <f t="shared" ref="D12" si="12">D45+D78</f>
        <v>17.884</v>
      </c>
      <c r="E12" s="147">
        <f t="shared" ref="E12:S12" si="13">E45+E78</f>
        <v>-10.314547218257299</v>
      </c>
      <c r="F12" s="147">
        <f t="shared" si="13"/>
        <v>2.0376773728264697</v>
      </c>
      <c r="G12" s="147">
        <f t="shared" si="13"/>
        <v>11.214131279107322</v>
      </c>
      <c r="H12" s="147">
        <f t="shared" si="13"/>
        <v>25.133491408317507</v>
      </c>
      <c r="I12" s="147">
        <f t="shared" ref="I12" si="14">I45+I78</f>
        <v>1.2891624060192917</v>
      </c>
      <c r="J12" s="235">
        <f t="shared" si="13"/>
        <v>0</v>
      </c>
      <c r="K12" s="251">
        <f t="shared" si="13"/>
        <v>8.5489997447680306</v>
      </c>
      <c r="L12" s="147">
        <f t="shared" si="13"/>
        <v>17.053917712626294</v>
      </c>
      <c r="M12" s="147">
        <f t="shared" si="13"/>
        <v>21.017355625248285</v>
      </c>
      <c r="N12" s="147">
        <f t="shared" si="13"/>
        <v>41.511829019571827</v>
      </c>
      <c r="O12" s="147">
        <f t="shared" ref="O12" si="15">O45+O78</f>
        <v>0</v>
      </c>
      <c r="P12" s="71">
        <f t="shared" si="13"/>
        <v>11.617906181364512</v>
      </c>
      <c r="Q12" s="147">
        <f t="shared" si="13"/>
        <v>16.674577304155633</v>
      </c>
      <c r="R12" s="147">
        <f t="shared" si="13"/>
        <v>16.128628194666302</v>
      </c>
      <c r="S12" s="147">
        <f t="shared" si="13"/>
        <v>90.202870969585831</v>
      </c>
      <c r="T12" s="173">
        <f>SUMIF($D$6:$S$6,T$6,$D12:$S12)</f>
        <v>47.243915248013288</v>
      </c>
      <c r="U12" s="73">
        <f t="shared" ref="U12:V14" si="16">SUMIF($E$6:$S$6,U$6,$E12:$S12)</f>
        <v>88.132102102214446</v>
      </c>
      <c r="V12" s="89">
        <f t="shared" si="16"/>
        <v>134.62398264977227</v>
      </c>
      <c r="W12" s="89">
        <f t="shared" ref="W12" si="17">SUM(T12:V12)</f>
        <v>270</v>
      </c>
      <c r="X12" s="16"/>
      <c r="Y12" s="35"/>
    </row>
    <row r="13" spans="2:28" s="4" customFormat="1" ht="16.8" x14ac:dyDescent="0.2">
      <c r="B13" s="90" t="s">
        <v>4</v>
      </c>
      <c r="C13" s="130">
        <v>1</v>
      </c>
      <c r="D13" s="149">
        <f t="shared" ref="D13:S14" si="18">D46+D79</f>
        <v>17.884</v>
      </c>
      <c r="E13" s="75">
        <f t="shared" si="18"/>
        <v>1.9199999999999984</v>
      </c>
      <c r="F13" s="71">
        <f t="shared" si="18"/>
        <v>1.5508642619210735</v>
      </c>
      <c r="G13" s="71">
        <f t="shared" si="18"/>
        <v>8.5350093499516344</v>
      </c>
      <c r="H13" s="71">
        <f t="shared" si="18"/>
        <v>19.128952464340596</v>
      </c>
      <c r="I13" s="71">
        <f t="shared" ref="I13" si="19">I46+I79</f>
        <v>0.98117392378669155</v>
      </c>
      <c r="J13" s="236">
        <f t="shared" si="18"/>
        <v>0</v>
      </c>
      <c r="K13" s="72">
        <f t="shared" si="18"/>
        <v>6.4991412803833049</v>
      </c>
      <c r="L13" s="71">
        <f t="shared" si="18"/>
        <v>12.96477060561627</v>
      </c>
      <c r="M13" s="71">
        <f t="shared" si="18"/>
        <v>15.977864969775336</v>
      </c>
      <c r="N13" s="71">
        <f t="shared" si="18"/>
        <v>31.558223144225092</v>
      </c>
      <c r="O13" s="147">
        <f t="shared" ref="O13" si="20">O46+O79</f>
        <v>0</v>
      </c>
      <c r="P13" s="71">
        <f t="shared" si="18"/>
        <v>13.203736888196847</v>
      </c>
      <c r="Q13" s="71">
        <f t="shared" si="18"/>
        <v>18.950637749091484</v>
      </c>
      <c r="R13" s="71">
        <f t="shared" si="18"/>
        <v>18.330167219934928</v>
      </c>
      <c r="S13" s="148">
        <f t="shared" si="18"/>
        <v>102.51545814277677</v>
      </c>
      <c r="T13" s="173">
        <f>SUMIF($D$6:$S$6,T$6,$D13:$S13)</f>
        <v>49.999999999999993</v>
      </c>
      <c r="U13" s="73">
        <f t="shared" si="16"/>
        <v>67</v>
      </c>
      <c r="V13" s="89">
        <f t="shared" si="16"/>
        <v>153.00000000000003</v>
      </c>
      <c r="W13" s="89">
        <f t="shared" ref="W13" si="21">SUM(T13:V13)</f>
        <v>270</v>
      </c>
      <c r="X13" s="17"/>
      <c r="Y13" s="47"/>
      <c r="Z13" s="47"/>
      <c r="AB13" s="47"/>
    </row>
    <row r="14" spans="2:28" s="4" customFormat="1" ht="16.8" x14ac:dyDescent="0.2">
      <c r="B14" s="90"/>
      <c r="C14" s="130">
        <v>2</v>
      </c>
      <c r="D14" s="152">
        <f t="shared" ref="D14:E14" si="22">IF(IF($C14&lt;=$E$1,D13,0)=0,"-",IF($C14&lt;=$E$1,D13,0))</f>
        <v>17.884</v>
      </c>
      <c r="E14" s="87">
        <f t="shared" si="22"/>
        <v>1.9199999999999984</v>
      </c>
      <c r="F14" s="242">
        <f t="shared" si="18"/>
        <v>12.615000000000004</v>
      </c>
      <c r="G14" s="243">
        <f t="shared" si="18"/>
        <v>8.5350093499516344</v>
      </c>
      <c r="H14" s="243">
        <f>H47+H80</f>
        <v>8.3934629015450035</v>
      </c>
      <c r="I14" s="243">
        <f t="shared" si="18"/>
        <v>1.5693879332303378</v>
      </c>
      <c r="J14" s="257">
        <f t="shared" si="18"/>
        <v>0</v>
      </c>
      <c r="K14" s="245">
        <f t="shared" si="18"/>
        <v>6.4991412803833049</v>
      </c>
      <c r="L14" s="243">
        <f t="shared" si="18"/>
        <v>12.96477060561627</v>
      </c>
      <c r="M14" s="243">
        <f t="shared" si="18"/>
        <v>15.977864969775336</v>
      </c>
      <c r="N14" s="243">
        <f t="shared" si="18"/>
        <v>31.558223144225092</v>
      </c>
      <c r="O14" s="246">
        <f t="shared" ref="O14" si="23">O47+O80</f>
        <v>0</v>
      </c>
      <c r="P14" s="243">
        <f t="shared" si="18"/>
        <v>13.203736888196847</v>
      </c>
      <c r="Q14" s="243">
        <f t="shared" si="18"/>
        <v>18.950637749091484</v>
      </c>
      <c r="R14" s="243">
        <f t="shared" si="18"/>
        <v>18.330167219934928</v>
      </c>
      <c r="S14" s="244">
        <f t="shared" si="18"/>
        <v>101.59859795804977</v>
      </c>
      <c r="T14" s="291">
        <f>SUMIF($D$6:$S$6,T$6,$D14:$S14)</f>
        <v>50.916860184726978</v>
      </c>
      <c r="U14" s="292">
        <f t="shared" si="16"/>
        <v>67</v>
      </c>
      <c r="V14" s="293">
        <f t="shared" si="16"/>
        <v>152.08313981527303</v>
      </c>
      <c r="W14" s="293">
        <f t="shared" ref="W14" si="24">SUM(T14:V14)</f>
        <v>270</v>
      </c>
      <c r="X14" s="49"/>
      <c r="Y14" s="49"/>
      <c r="Z14" s="49"/>
      <c r="AA14" s="49"/>
      <c r="AB14" s="313"/>
    </row>
    <row r="15" spans="2:28" s="4" customFormat="1" ht="16.8" x14ac:dyDescent="0.2">
      <c r="B15" s="90"/>
      <c r="C15" s="130">
        <v>3</v>
      </c>
      <c r="D15" s="152">
        <f t="shared" ref="D15:S17" si="25">D48+D81</f>
        <v>17.884</v>
      </c>
      <c r="E15" s="87">
        <f t="shared" ref="E15:F15" si="26">IF(IF($C15&lt;=$E$1,E14,0)=0,"-",IF($C15&lt;=$E$1,E14,0))</f>
        <v>1.9199999999999984</v>
      </c>
      <c r="F15" s="87">
        <f t="shared" si="26"/>
        <v>12.615000000000004</v>
      </c>
      <c r="G15" s="242">
        <f t="shared" ref="G15:S16" si="27">G48+G81</f>
        <v>23.3</v>
      </c>
      <c r="H15" s="87">
        <f t="shared" si="27"/>
        <v>4.5811450404724594</v>
      </c>
      <c r="I15" s="87">
        <f t="shared" ref="I15" si="28">I48+I81</f>
        <v>2.9368549595275337</v>
      </c>
      <c r="J15" s="152">
        <f t="shared" si="27"/>
        <v>0</v>
      </c>
      <c r="K15" s="87">
        <f t="shared" si="27"/>
        <v>9.6524421233504061</v>
      </c>
      <c r="L15" s="87">
        <f t="shared" si="27"/>
        <v>19.255112716344129</v>
      </c>
      <c r="M15" s="87">
        <f t="shared" si="27"/>
        <v>23.730122214910278</v>
      </c>
      <c r="N15" s="87">
        <f t="shared" si="27"/>
        <v>39.125322945395183</v>
      </c>
      <c r="O15" s="152">
        <f t="shared" ref="O15" si="29">O48+O81</f>
        <v>0</v>
      </c>
      <c r="P15" s="87">
        <f t="shared" si="27"/>
        <v>35.989673489523646</v>
      </c>
      <c r="Q15" s="87">
        <f t="shared" si="27"/>
        <v>61.420426955539185</v>
      </c>
      <c r="R15" s="87">
        <f t="shared" si="27"/>
        <v>27.58989955493718</v>
      </c>
      <c r="S15" s="87">
        <f t="shared" si="27"/>
        <v>0</v>
      </c>
      <c r="T15" s="247">
        <f t="shared" ref="T15:U25" si="30">SUMIF($D$6:$R$6,T$6,$D15:$R15)</f>
        <v>63.237000000000002</v>
      </c>
      <c r="U15" s="248">
        <f t="shared" si="30"/>
        <v>91.762999999999991</v>
      </c>
      <c r="V15" s="293">
        <f t="shared" ref="V15:V25" si="31">SUMIF($E$6:$S$6,V$6,$E15:$S15)</f>
        <v>125</v>
      </c>
      <c r="W15" s="249">
        <f t="shared" ref="W15:W25" si="32">SUM(T15:V15)</f>
        <v>280</v>
      </c>
      <c r="X15" s="45"/>
    </row>
    <row r="16" spans="2:28" s="4" customFormat="1" ht="16.8" x14ac:dyDescent="0.2">
      <c r="B16" s="90"/>
      <c r="C16" s="130">
        <v>4</v>
      </c>
      <c r="D16" s="152">
        <f t="shared" si="25"/>
        <v>17.884</v>
      </c>
      <c r="E16" s="87">
        <f t="shared" si="25"/>
        <v>1.9199999999999984</v>
      </c>
      <c r="F16" s="87">
        <f t="shared" si="25"/>
        <v>12.615000000000004</v>
      </c>
      <c r="G16" s="87">
        <f t="shared" si="25"/>
        <v>23.3</v>
      </c>
      <c r="H16" s="242">
        <f t="shared" si="25"/>
        <v>28.119999999999997</v>
      </c>
      <c r="I16" s="87">
        <f t="shared" ref="I16" si="33">I49+I82</f>
        <v>5</v>
      </c>
      <c r="J16" s="152">
        <f t="shared" ref="J16:K16" si="34">J49+J82</f>
        <v>0</v>
      </c>
      <c r="K16" s="87">
        <f t="shared" si="34"/>
        <v>9.0734273627133444</v>
      </c>
      <c r="L16" s="87">
        <f t="shared" si="27"/>
        <v>17.900584444115562</v>
      </c>
      <c r="M16" s="87">
        <f t="shared" si="27"/>
        <v>22.060793038963602</v>
      </c>
      <c r="N16" s="87">
        <f t="shared" si="27"/>
        <v>36.065195154207487</v>
      </c>
      <c r="O16" s="152">
        <f t="shared" ref="O16" si="35">O49+O82</f>
        <v>0</v>
      </c>
      <c r="P16" s="87">
        <f t="shared" si="27"/>
        <v>29.206759155121638</v>
      </c>
      <c r="Q16" s="87">
        <f t="shared" si="27"/>
        <v>49.792573810850044</v>
      </c>
      <c r="R16" s="87">
        <f t="shared" si="27"/>
        <v>27.053667034028315</v>
      </c>
      <c r="S16" s="87">
        <f t="shared" si="27"/>
        <v>0</v>
      </c>
      <c r="T16" s="247">
        <f t="shared" si="30"/>
        <v>88.838999999999999</v>
      </c>
      <c r="U16" s="248">
        <f t="shared" si="30"/>
        <v>85.1</v>
      </c>
      <c r="V16" s="293">
        <f t="shared" si="31"/>
        <v>106.053</v>
      </c>
      <c r="W16" s="249">
        <f t="shared" si="32"/>
        <v>279.99199999999996</v>
      </c>
      <c r="X16" s="15"/>
      <c r="Y16" s="268"/>
      <c r="Z16" s="268"/>
      <c r="AA16" s="268"/>
    </row>
    <row r="17" spans="2:27" s="4" customFormat="1" ht="16.8" x14ac:dyDescent="0.2">
      <c r="B17" s="90"/>
      <c r="C17" s="130">
        <v>5</v>
      </c>
      <c r="D17" s="152">
        <f t="shared" si="25"/>
        <v>17.884</v>
      </c>
      <c r="E17" s="87">
        <f t="shared" si="25"/>
        <v>1.9199999999999984</v>
      </c>
      <c r="F17" s="87">
        <f t="shared" si="25"/>
        <v>12.615000000000004</v>
      </c>
      <c r="G17" s="87">
        <f t="shared" si="25"/>
        <v>23.3</v>
      </c>
      <c r="H17" s="87">
        <f t="shared" si="25"/>
        <v>28.119999999999997</v>
      </c>
      <c r="I17" s="242">
        <f t="shared" si="25"/>
        <v>11.103999999999996</v>
      </c>
      <c r="J17" s="242">
        <f t="shared" si="25"/>
        <v>-0.30200000000000227</v>
      </c>
      <c r="K17" s="87">
        <f t="shared" si="25"/>
        <v>8.9734273627133447</v>
      </c>
      <c r="L17" s="87">
        <f t="shared" si="25"/>
        <v>17.900584444115562</v>
      </c>
      <c r="M17" s="87">
        <f t="shared" si="25"/>
        <v>22.060793038963602</v>
      </c>
      <c r="N17" s="87">
        <f t="shared" si="25"/>
        <v>30.363195154207467</v>
      </c>
      <c r="O17" s="152">
        <f t="shared" si="25"/>
        <v>0</v>
      </c>
      <c r="P17" s="87">
        <f t="shared" si="25"/>
        <v>29.206759155121638</v>
      </c>
      <c r="Q17" s="87">
        <f t="shared" si="25"/>
        <v>49.792573810850044</v>
      </c>
      <c r="R17" s="87">
        <f t="shared" si="25"/>
        <v>27.053667034028315</v>
      </c>
      <c r="S17" s="87">
        <f t="shared" si="25"/>
        <v>0</v>
      </c>
      <c r="T17" s="247">
        <f t="shared" si="30"/>
        <v>94.942999999999998</v>
      </c>
      <c r="U17" s="248">
        <f t="shared" si="30"/>
        <v>78.995999999999981</v>
      </c>
      <c r="V17" s="249">
        <f t="shared" si="31"/>
        <v>106.053</v>
      </c>
      <c r="W17" s="249">
        <f t="shared" si="32"/>
        <v>279.99199999999996</v>
      </c>
      <c r="X17" s="15"/>
    </row>
    <row r="18" spans="2:27" s="4" customFormat="1" ht="16.8" x14ac:dyDescent="0.2">
      <c r="B18" s="90"/>
      <c r="C18" s="130">
        <v>6</v>
      </c>
      <c r="D18" s="152">
        <f t="shared" ref="D18:S18" si="36">D51+D84</f>
        <v>17.884</v>
      </c>
      <c r="E18" s="87">
        <f t="shared" si="36"/>
        <v>1.9199999999999984</v>
      </c>
      <c r="F18" s="87">
        <f t="shared" si="36"/>
        <v>12.615000000000004</v>
      </c>
      <c r="G18" s="87">
        <f t="shared" si="36"/>
        <v>23.3</v>
      </c>
      <c r="H18" s="87">
        <f t="shared" si="36"/>
        <v>28.119999999999997</v>
      </c>
      <c r="I18" s="87">
        <f t="shared" si="36"/>
        <v>11.103999999999996</v>
      </c>
      <c r="J18" s="152">
        <f t="shared" si="36"/>
        <v>-0.30200000000000227</v>
      </c>
      <c r="K18" s="242">
        <f t="shared" si="36"/>
        <v>1.9450000000000092</v>
      </c>
      <c r="L18" s="87">
        <f t="shared" si="36"/>
        <v>15.698584444115559</v>
      </c>
      <c r="M18" s="87">
        <f t="shared" si="36"/>
        <v>22.060793038963602</v>
      </c>
      <c r="N18" s="87">
        <f t="shared" si="36"/>
        <v>39.593622516920803</v>
      </c>
      <c r="O18" s="152">
        <f t="shared" si="36"/>
        <v>0</v>
      </c>
      <c r="P18" s="87">
        <f t="shared" si="36"/>
        <v>29.206759155121638</v>
      </c>
      <c r="Q18" s="87">
        <f t="shared" si="36"/>
        <v>49.792573810850044</v>
      </c>
      <c r="R18" s="87">
        <f t="shared" si="36"/>
        <v>27.053667034028315</v>
      </c>
      <c r="S18" s="87">
        <f t="shared" si="36"/>
        <v>0</v>
      </c>
      <c r="T18" s="247">
        <f t="shared" si="30"/>
        <v>94.942999999999998</v>
      </c>
      <c r="U18" s="248">
        <f t="shared" si="30"/>
        <v>78.995999999999967</v>
      </c>
      <c r="V18" s="249">
        <f t="shared" si="31"/>
        <v>106.053</v>
      </c>
      <c r="W18" s="249">
        <f t="shared" si="32"/>
        <v>279.99199999999996</v>
      </c>
      <c r="X18" s="52"/>
    </row>
    <row r="19" spans="2:27" s="4" customFormat="1" ht="16.8" x14ac:dyDescent="0.2">
      <c r="B19" s="90"/>
      <c r="C19" s="130">
        <v>7</v>
      </c>
      <c r="D19" s="152">
        <f t="shared" ref="D19:S19" si="37">D52+D85</f>
        <v>17.884</v>
      </c>
      <c r="E19" s="87">
        <f t="shared" si="37"/>
        <v>1.9199999999999984</v>
      </c>
      <c r="F19" s="87">
        <f t="shared" si="37"/>
        <v>12.615000000000004</v>
      </c>
      <c r="G19" s="87">
        <f t="shared" si="37"/>
        <v>23.3</v>
      </c>
      <c r="H19" s="87">
        <f t="shared" si="37"/>
        <v>28.119999999999997</v>
      </c>
      <c r="I19" s="87">
        <f t="shared" si="37"/>
        <v>11.103999999999996</v>
      </c>
      <c r="J19" s="152">
        <f t="shared" si="37"/>
        <v>-0.30200000000000227</v>
      </c>
      <c r="K19" s="87">
        <f t="shared" si="37"/>
        <v>1.9450000000000092</v>
      </c>
      <c r="L19" s="242">
        <f t="shared" si="37"/>
        <v>5.0860000000000003</v>
      </c>
      <c r="M19" s="87">
        <f t="shared" si="37"/>
        <v>23.467661671027557</v>
      </c>
      <c r="N19" s="87">
        <f t="shared" si="37"/>
        <v>52.753338328972433</v>
      </c>
      <c r="O19" s="152">
        <f t="shared" si="37"/>
        <v>0</v>
      </c>
      <c r="P19" s="87">
        <f t="shared" si="37"/>
        <v>30.992140171663809</v>
      </c>
      <c r="Q19" s="87">
        <f t="shared" si="37"/>
        <v>52.853226982065195</v>
      </c>
      <c r="R19" s="87">
        <f t="shared" si="37"/>
        <v>28.261632846271027</v>
      </c>
      <c r="S19" s="87">
        <f t="shared" si="37"/>
        <v>0</v>
      </c>
      <c r="T19" s="247">
        <f t="shared" si="30"/>
        <v>94.942999999999998</v>
      </c>
      <c r="U19" s="248">
        <f t="shared" si="30"/>
        <v>82.949999999999989</v>
      </c>
      <c r="V19" s="249">
        <f t="shared" si="31"/>
        <v>112.10700000000003</v>
      </c>
      <c r="W19" s="249">
        <f t="shared" si="32"/>
        <v>290</v>
      </c>
      <c r="X19" s="15"/>
      <c r="Y19" s="36"/>
    </row>
    <row r="20" spans="2:27" s="4" customFormat="1" ht="16.8" x14ac:dyDescent="0.2">
      <c r="B20" s="90"/>
      <c r="C20" s="130">
        <v>8</v>
      </c>
      <c r="D20" s="152">
        <f t="shared" ref="D20:S20" si="38">D53+D86</f>
        <v>17.884</v>
      </c>
      <c r="E20" s="87">
        <f t="shared" si="38"/>
        <v>1.9199999999999984</v>
      </c>
      <c r="F20" s="87">
        <f t="shared" si="38"/>
        <v>12.615000000000004</v>
      </c>
      <c r="G20" s="87">
        <f t="shared" si="38"/>
        <v>23.3</v>
      </c>
      <c r="H20" s="87">
        <f t="shared" si="38"/>
        <v>28.119999999999997</v>
      </c>
      <c r="I20" s="308">
        <f t="shared" si="38"/>
        <v>11.103999999999996</v>
      </c>
      <c r="J20" s="87">
        <f t="shared" si="38"/>
        <v>-0.30200000000000227</v>
      </c>
      <c r="K20" s="87">
        <f t="shared" si="38"/>
        <v>1.9450000000000092</v>
      </c>
      <c r="L20" s="87">
        <f t="shared" si="38"/>
        <v>5.0860000000000003</v>
      </c>
      <c r="M20" s="242">
        <f t="shared" si="38"/>
        <v>30.289999999999992</v>
      </c>
      <c r="N20" s="87">
        <f t="shared" si="38"/>
        <v>52.931000000000004</v>
      </c>
      <c r="O20" s="152">
        <f t="shared" si="38"/>
        <v>0</v>
      </c>
      <c r="P20" s="87">
        <f t="shared" si="38"/>
        <v>28.927774939454505</v>
      </c>
      <c r="Q20" s="87">
        <f t="shared" si="38"/>
        <v>49.314315155420665</v>
      </c>
      <c r="R20" s="87">
        <f t="shared" si="38"/>
        <v>26.864909905124858</v>
      </c>
      <c r="S20" s="87">
        <f t="shared" si="38"/>
        <v>0</v>
      </c>
      <c r="T20" s="247">
        <f t="shared" si="30"/>
        <v>94.942999999999998</v>
      </c>
      <c r="U20" s="248">
        <f t="shared" si="30"/>
        <v>89.95</v>
      </c>
      <c r="V20" s="249">
        <f t="shared" si="31"/>
        <v>105.10700000000003</v>
      </c>
      <c r="W20" s="249">
        <f t="shared" si="32"/>
        <v>290</v>
      </c>
      <c r="X20" s="15"/>
    </row>
    <row r="21" spans="2:27" s="4" customFormat="1" ht="16.8" x14ac:dyDescent="0.2">
      <c r="B21" s="90"/>
      <c r="C21" s="130">
        <v>9</v>
      </c>
      <c r="D21" s="152">
        <f t="shared" ref="D21:S21" si="39">D54+D87</f>
        <v>17.884</v>
      </c>
      <c r="E21" s="87">
        <f t="shared" si="39"/>
        <v>1.9199999999999984</v>
      </c>
      <c r="F21" s="87">
        <f t="shared" si="39"/>
        <v>12.615000000000004</v>
      </c>
      <c r="G21" s="87">
        <f t="shared" si="39"/>
        <v>23.3</v>
      </c>
      <c r="H21" s="87">
        <f t="shared" si="39"/>
        <v>28.119999999999997</v>
      </c>
      <c r="I21" s="87">
        <f t="shared" si="39"/>
        <v>11.103999999999996</v>
      </c>
      <c r="J21" s="152">
        <f t="shared" si="39"/>
        <v>-0.30200000000000227</v>
      </c>
      <c r="K21" s="87">
        <f t="shared" si="39"/>
        <v>1.9450000000000092</v>
      </c>
      <c r="L21" s="87">
        <f t="shared" si="39"/>
        <v>5.0860000000000003</v>
      </c>
      <c r="M21" s="87">
        <f t="shared" si="39"/>
        <v>30.289999999999992</v>
      </c>
      <c r="N21" s="242">
        <f t="shared" si="39"/>
        <v>68.762</v>
      </c>
      <c r="O21" s="250">
        <f t="shared" si="39"/>
        <v>0</v>
      </c>
      <c r="P21" s="87">
        <f t="shared" si="39"/>
        <v>19.950225501117725</v>
      </c>
      <c r="Q21" s="87">
        <f t="shared" si="39"/>
        <v>49.314315155420665</v>
      </c>
      <c r="R21" s="87">
        <f t="shared" si="39"/>
        <v>20.011459343461642</v>
      </c>
      <c r="S21" s="87">
        <f t="shared" si="39"/>
        <v>0</v>
      </c>
      <c r="T21" s="247">
        <f t="shared" si="30"/>
        <v>94.942999999999998</v>
      </c>
      <c r="U21" s="248">
        <f t="shared" si="30"/>
        <v>105.78100000000001</v>
      </c>
      <c r="V21" s="249">
        <f t="shared" si="31"/>
        <v>89.276000000000025</v>
      </c>
      <c r="W21" s="249">
        <f t="shared" si="32"/>
        <v>290</v>
      </c>
      <c r="X21" s="15"/>
      <c r="Y21" s="234"/>
    </row>
    <row r="22" spans="2:27" s="4" customFormat="1" ht="16.8" x14ac:dyDescent="0.2">
      <c r="B22" s="90"/>
      <c r="C22" s="130">
        <v>10</v>
      </c>
      <c r="D22" s="152">
        <f t="shared" ref="D22:S22" si="40">D55+D88</f>
        <v>17.884</v>
      </c>
      <c r="E22" s="87">
        <f t="shared" si="40"/>
        <v>1.9199999999999984</v>
      </c>
      <c r="F22" s="87">
        <f t="shared" si="40"/>
        <v>12.615000000000004</v>
      </c>
      <c r="G22" s="87">
        <f t="shared" si="40"/>
        <v>23.3</v>
      </c>
      <c r="H22" s="87">
        <f t="shared" si="40"/>
        <v>28.119999999999997</v>
      </c>
      <c r="I22" s="87">
        <f t="shared" si="40"/>
        <v>11.103999999999996</v>
      </c>
      <c r="J22" s="152">
        <f t="shared" si="40"/>
        <v>-0.30200000000000227</v>
      </c>
      <c r="K22" s="87">
        <f t="shared" si="40"/>
        <v>1.9450000000000092</v>
      </c>
      <c r="L22" s="87">
        <f t="shared" si="40"/>
        <v>5.0860000000000003</v>
      </c>
      <c r="M22" s="87">
        <f t="shared" si="40"/>
        <v>30.289999999999992</v>
      </c>
      <c r="N22" s="87">
        <f t="shared" si="40"/>
        <v>68.762</v>
      </c>
      <c r="O22" s="152">
        <f t="shared" si="40"/>
        <v>0</v>
      </c>
      <c r="P22" s="242">
        <f t="shared" si="40"/>
        <v>-8.6620000000000115</v>
      </c>
      <c r="Q22" s="87">
        <f t="shared" si="40"/>
        <v>0</v>
      </c>
      <c r="R22" s="87">
        <f t="shared" si="40"/>
        <v>0</v>
      </c>
      <c r="S22" s="87">
        <f t="shared" si="40"/>
        <v>0</v>
      </c>
      <c r="T22" s="247">
        <f t="shared" si="30"/>
        <v>94.942999999999998</v>
      </c>
      <c r="U22" s="248">
        <f t="shared" si="30"/>
        <v>105.78100000000001</v>
      </c>
      <c r="V22" s="249">
        <f t="shared" si="31"/>
        <v>-8.6620000000000115</v>
      </c>
      <c r="W22" s="249">
        <f t="shared" si="32"/>
        <v>192.06199999999998</v>
      </c>
      <c r="X22" s="15"/>
      <c r="Y22" s="234"/>
    </row>
    <row r="23" spans="2:27" s="4" customFormat="1" ht="16.8" x14ac:dyDescent="0.2">
      <c r="B23" s="90"/>
      <c r="C23" s="130">
        <v>11</v>
      </c>
      <c r="D23" s="152">
        <f t="shared" ref="D23:S23" si="41">D56+D89</f>
        <v>0</v>
      </c>
      <c r="E23" s="87">
        <f t="shared" si="41"/>
        <v>0</v>
      </c>
      <c r="F23" s="87">
        <f t="shared" si="41"/>
        <v>0</v>
      </c>
      <c r="G23" s="87">
        <f t="shared" si="41"/>
        <v>0</v>
      </c>
      <c r="H23" s="87">
        <f t="shared" si="41"/>
        <v>0</v>
      </c>
      <c r="I23" s="87">
        <f t="shared" si="41"/>
        <v>0</v>
      </c>
      <c r="J23" s="152">
        <f t="shared" si="41"/>
        <v>0</v>
      </c>
      <c r="K23" s="87">
        <f t="shared" si="41"/>
        <v>0</v>
      </c>
      <c r="L23" s="87">
        <f t="shared" si="41"/>
        <v>0</v>
      </c>
      <c r="M23" s="87">
        <f t="shared" si="41"/>
        <v>0</v>
      </c>
      <c r="N23" s="87">
        <f t="shared" si="41"/>
        <v>0</v>
      </c>
      <c r="O23" s="152">
        <f t="shared" si="41"/>
        <v>0</v>
      </c>
      <c r="P23" s="87">
        <f t="shared" si="41"/>
        <v>0</v>
      </c>
      <c r="Q23" s="242">
        <f t="shared" si="41"/>
        <v>0</v>
      </c>
      <c r="R23" s="87">
        <f t="shared" si="41"/>
        <v>0</v>
      </c>
      <c r="S23" s="87">
        <f t="shared" si="41"/>
        <v>0</v>
      </c>
      <c r="T23" s="247">
        <f t="shared" si="30"/>
        <v>0</v>
      </c>
      <c r="U23" s="248">
        <f t="shared" si="30"/>
        <v>0</v>
      </c>
      <c r="V23" s="249">
        <f t="shared" si="31"/>
        <v>0</v>
      </c>
      <c r="W23" s="249">
        <f t="shared" si="32"/>
        <v>0</v>
      </c>
      <c r="X23" s="15"/>
    </row>
    <row r="24" spans="2:27" s="4" customFormat="1" ht="16.8" x14ac:dyDescent="0.2">
      <c r="B24" s="90"/>
      <c r="C24" s="130">
        <v>12</v>
      </c>
      <c r="D24" s="152">
        <f t="shared" ref="D24:S24" si="42">D57+D90</f>
        <v>0</v>
      </c>
      <c r="E24" s="87">
        <f t="shared" si="42"/>
        <v>0</v>
      </c>
      <c r="F24" s="87">
        <f t="shared" si="42"/>
        <v>0</v>
      </c>
      <c r="G24" s="87">
        <f t="shared" si="42"/>
        <v>0</v>
      </c>
      <c r="H24" s="87">
        <f t="shared" si="42"/>
        <v>0</v>
      </c>
      <c r="I24" s="87">
        <f t="shared" si="42"/>
        <v>0</v>
      </c>
      <c r="J24" s="152">
        <f t="shared" si="42"/>
        <v>0</v>
      </c>
      <c r="K24" s="87">
        <f t="shared" si="42"/>
        <v>0</v>
      </c>
      <c r="L24" s="87">
        <f t="shared" si="42"/>
        <v>0</v>
      </c>
      <c r="M24" s="87">
        <f t="shared" si="42"/>
        <v>0</v>
      </c>
      <c r="N24" s="87">
        <f t="shared" si="42"/>
        <v>0</v>
      </c>
      <c r="O24" s="152">
        <f t="shared" si="42"/>
        <v>0</v>
      </c>
      <c r="P24" s="87">
        <f t="shared" si="42"/>
        <v>0</v>
      </c>
      <c r="Q24" s="87">
        <f t="shared" si="42"/>
        <v>0</v>
      </c>
      <c r="R24" s="242">
        <f t="shared" si="42"/>
        <v>0</v>
      </c>
      <c r="S24" s="87">
        <f t="shared" si="42"/>
        <v>0</v>
      </c>
      <c r="T24" s="247">
        <f t="shared" si="30"/>
        <v>0</v>
      </c>
      <c r="U24" s="248">
        <f t="shared" si="30"/>
        <v>0</v>
      </c>
      <c r="V24" s="249">
        <f t="shared" si="31"/>
        <v>0</v>
      </c>
      <c r="W24" s="249">
        <f t="shared" si="32"/>
        <v>0</v>
      </c>
      <c r="X24" s="49"/>
    </row>
    <row r="25" spans="2:27" s="4" customFormat="1" ht="17.399999999999999" thickBot="1" x14ac:dyDescent="0.25">
      <c r="B25" s="90"/>
      <c r="C25" s="130">
        <v>13</v>
      </c>
      <c r="D25" s="152">
        <f t="shared" ref="D25:S25" si="43">D58+D91</f>
        <v>0</v>
      </c>
      <c r="E25" s="87">
        <f t="shared" si="43"/>
        <v>0</v>
      </c>
      <c r="F25" s="87">
        <f t="shared" si="43"/>
        <v>0</v>
      </c>
      <c r="G25" s="87">
        <f t="shared" si="43"/>
        <v>0</v>
      </c>
      <c r="H25" s="87">
        <f t="shared" si="43"/>
        <v>0</v>
      </c>
      <c r="I25" s="87">
        <f t="shared" si="43"/>
        <v>0</v>
      </c>
      <c r="J25" s="152">
        <f t="shared" si="43"/>
        <v>0</v>
      </c>
      <c r="K25" s="87">
        <f t="shared" si="43"/>
        <v>0</v>
      </c>
      <c r="L25" s="87">
        <f t="shared" si="43"/>
        <v>0</v>
      </c>
      <c r="M25" s="87">
        <f t="shared" si="43"/>
        <v>0</v>
      </c>
      <c r="N25" s="87">
        <f t="shared" si="43"/>
        <v>0</v>
      </c>
      <c r="O25" s="152">
        <f t="shared" si="43"/>
        <v>0</v>
      </c>
      <c r="P25" s="87">
        <f t="shared" si="43"/>
        <v>0</v>
      </c>
      <c r="Q25" s="87">
        <f t="shared" si="43"/>
        <v>0</v>
      </c>
      <c r="R25" s="87">
        <f t="shared" si="43"/>
        <v>0</v>
      </c>
      <c r="S25" s="87">
        <f t="shared" si="43"/>
        <v>0</v>
      </c>
      <c r="T25" s="247">
        <f t="shared" si="30"/>
        <v>0</v>
      </c>
      <c r="U25" s="248">
        <f t="shared" si="30"/>
        <v>0</v>
      </c>
      <c r="V25" s="249">
        <f t="shared" si="31"/>
        <v>0</v>
      </c>
      <c r="W25" s="249">
        <f t="shared" si="32"/>
        <v>0</v>
      </c>
      <c r="X25" s="15"/>
    </row>
    <row r="26" spans="2:27" s="4" customFormat="1" ht="16.8" x14ac:dyDescent="0.2">
      <c r="B26" s="337" t="s">
        <v>9</v>
      </c>
      <c r="C26" s="338">
        <v>0</v>
      </c>
      <c r="D26" s="153">
        <f>INDEX(D12:D25,2,1)</f>
        <v>17.884</v>
      </c>
      <c r="E26" s="109">
        <f>INDEX(E13:S25,1,1)</f>
        <v>1.9199999999999984</v>
      </c>
      <c r="F26" s="109">
        <f>INDEX(E13:S25,2,2)</f>
        <v>12.615000000000004</v>
      </c>
      <c r="G26" s="109">
        <f>INDEX(E13:S25,3,3)</f>
        <v>23.3</v>
      </c>
      <c r="H26" s="109">
        <f>INDEX($E$13:$S$25,4,4)</f>
        <v>28.119999999999997</v>
      </c>
      <c r="I26" s="109">
        <f>INDEX($E$13:$S$25,5,5)</f>
        <v>11.103999999999996</v>
      </c>
      <c r="J26" s="153">
        <f>INDEX($E$13:$S$25,5,6)</f>
        <v>-0.30200000000000227</v>
      </c>
      <c r="K26" s="153">
        <f>INDEX($E$13:$S$25,6,7)</f>
        <v>1.9450000000000092</v>
      </c>
      <c r="L26" s="109">
        <f>INDEX($E$13:$S$25,7,8)</f>
        <v>5.0860000000000003</v>
      </c>
      <c r="M26" s="109">
        <f>INDEX($E$13:$S$25,8,9)</f>
        <v>30.289999999999992</v>
      </c>
      <c r="N26" s="109">
        <f>INDEX($E$13:$S$25,9,10)</f>
        <v>68.762</v>
      </c>
      <c r="O26" s="153">
        <f>INDEX($E$13:$S$25,9,11)</f>
        <v>0</v>
      </c>
      <c r="P26" s="109">
        <f>INDEX($E$13:$S$25,10,12)</f>
        <v>-8.6620000000000115</v>
      </c>
      <c r="Q26" s="109">
        <f>INDEX($E$13:$S$25,11,13)</f>
        <v>0</v>
      </c>
      <c r="R26" s="109">
        <f>INDEX($E$13:$S$25,12,14)</f>
        <v>0</v>
      </c>
      <c r="S26" s="154">
        <v>0</v>
      </c>
      <c r="T26" s="174">
        <f>INDEX(T12:T25,MATCH($E$1,C12:C25,0))</f>
        <v>94.942999999999998</v>
      </c>
      <c r="U26" s="110">
        <f>INDEX(U12:U25,MATCH($E$1,C12:C25,0))</f>
        <v>105.78100000000001</v>
      </c>
      <c r="V26" s="183">
        <f>INDEX(V12:V25,MATCH($E$1,C12:C25,0))</f>
        <v>-8.6620000000000115</v>
      </c>
      <c r="W26" s="183">
        <f>INDEX(W12:W25,MATCH($E$1,C12:C25,0))</f>
        <v>192.06199999999998</v>
      </c>
      <c r="X26" s="44"/>
      <c r="AA26" s="36"/>
    </row>
    <row r="27" spans="2:27" s="4" customFormat="1" ht="17.25" customHeight="1" x14ac:dyDescent="0.2">
      <c r="B27" s="327" t="s">
        <v>10</v>
      </c>
      <c r="C27" s="329">
        <v>0</v>
      </c>
      <c r="D27" s="155">
        <f t="shared" ref="D27:W27" si="44">IF(D$9&lt;=$E$2,D26-D10,0)</f>
        <v>0</v>
      </c>
      <c r="E27" s="77">
        <f t="shared" si="44"/>
        <v>12.234547218257298</v>
      </c>
      <c r="F27" s="77">
        <f t="shared" si="44"/>
        <v>10.577322627173533</v>
      </c>
      <c r="G27" s="77">
        <f t="shared" si="44"/>
        <v>12.085868720892678</v>
      </c>
      <c r="H27" s="77">
        <f t="shared" si="44"/>
        <v>2.9865085916824903</v>
      </c>
      <c r="I27" s="77">
        <f t="shared" ref="I27:J27" si="45">IF(I$9&lt;=$E$2,I26-I10,0)</f>
        <v>9.8148375939807035</v>
      </c>
      <c r="J27" s="155">
        <f t="shared" si="45"/>
        <v>-0.30200000000000227</v>
      </c>
      <c r="K27" s="77">
        <f>IFERROR(IF(K$9&lt;=$E$2,K26-K10,0),0)</f>
        <v>-6.6039997447680214</v>
      </c>
      <c r="L27" s="77">
        <f t="shared" ref="L27:N27" si="46">IFERROR(IF(L$9&lt;=$E$2,L26-L10,0),0)</f>
        <v>-11.967917712626294</v>
      </c>
      <c r="M27" s="77">
        <f t="shared" si="46"/>
        <v>9.2726443747517067</v>
      </c>
      <c r="N27" s="77">
        <f t="shared" si="46"/>
        <v>27.250170980428173</v>
      </c>
      <c r="O27" s="155">
        <f t="shared" ref="O27:S27" si="47">IFERROR(IF(O$9&lt;=$E$2,O26-O10,0),0)</f>
        <v>0</v>
      </c>
      <c r="P27" s="77">
        <f t="shared" si="47"/>
        <v>-20.279906181364524</v>
      </c>
      <c r="Q27" s="77">
        <f t="shared" si="47"/>
        <v>0</v>
      </c>
      <c r="R27" s="77">
        <f t="shared" si="47"/>
        <v>0</v>
      </c>
      <c r="S27" s="156">
        <f t="shared" si="47"/>
        <v>0</v>
      </c>
      <c r="T27" s="78">
        <f t="shared" si="44"/>
        <v>47.69908475198671</v>
      </c>
      <c r="U27" s="78">
        <f t="shared" si="44"/>
        <v>17.64889789778556</v>
      </c>
      <c r="V27" s="166">
        <f t="shared" si="44"/>
        <v>0</v>
      </c>
      <c r="W27" s="166">
        <f t="shared" si="44"/>
        <v>0</v>
      </c>
      <c r="X27" s="20"/>
    </row>
    <row r="28" spans="2:27" s="4" customFormat="1" ht="17.25" customHeight="1" thickBot="1" x14ac:dyDescent="0.25">
      <c r="B28" s="335" t="s">
        <v>11</v>
      </c>
      <c r="C28" s="336">
        <v>0</v>
      </c>
      <c r="D28" s="157">
        <f t="shared" ref="D28:W28" si="48">IF($E$2&lt;D$9,0,IF(AND(D10=0,D26=0),1,IF(AND(D10=0,D26&gt;0),2,IF(D26&lt;0,0,(D26/D10)))))</f>
        <v>1</v>
      </c>
      <c r="E28" s="111">
        <f t="shared" si="48"/>
        <v>-0.18614486505054684</v>
      </c>
      <c r="F28" s="111">
        <f t="shared" si="48"/>
        <v>6.1908721018488277</v>
      </c>
      <c r="G28" s="111">
        <f t="shared" si="48"/>
        <v>2.0777356194687555</v>
      </c>
      <c r="H28" s="111">
        <f t="shared" si="48"/>
        <v>1.1188258544411445</v>
      </c>
      <c r="I28" s="111">
        <f t="shared" ref="I28:J28" si="49">IF($E$2&lt;I$9,0,IF(AND(I10=0,I26=0),1,IF(AND(I10=0,I26&gt;0),2,IF(I26&lt;0,0,(I26/I10)))))</f>
        <v>8.613344562449047</v>
      </c>
      <c r="J28" s="157">
        <f t="shared" si="49"/>
        <v>0</v>
      </c>
      <c r="K28" s="111">
        <f t="shared" si="48"/>
        <v>0.22751199649881204</v>
      </c>
      <c r="L28" s="111">
        <f>IFERROR(IF($E$2&lt;L$9,0,IF(AND(L10=0,L26=0),1,IF(AND(L10=0,L26&gt;0),2,IF(L26&lt;0,0,(L26/L10))))),0)</f>
        <v>0.29823059344507408</v>
      </c>
      <c r="M28" s="111">
        <f t="shared" ref="M28:N28" si="50">IFERROR(IF($E$2&lt;M$9,0,IF(AND(M10=0,M26=0),1,IF(AND(M10=0,M26&gt;0),2,IF(M26&lt;0,0,(M26/M10))))),0)</f>
        <v>1.441189868986773</v>
      </c>
      <c r="N28" s="111">
        <f t="shared" si="50"/>
        <v>1.6564435155960093</v>
      </c>
      <c r="O28" s="157">
        <f t="shared" ref="O28:S28" si="51">IFERROR(IF($E$2&lt;O$9,0,IF(AND(O10=0,O26=0),1,IF(AND(O10=0,O26&gt;0),2,IF(O26&lt;0,0,(O26/O10))))),0)</f>
        <v>1</v>
      </c>
      <c r="P28" s="111">
        <f t="shared" si="51"/>
        <v>0</v>
      </c>
      <c r="Q28" s="111">
        <f t="shared" si="51"/>
        <v>0</v>
      </c>
      <c r="R28" s="111">
        <f t="shared" si="51"/>
        <v>0</v>
      </c>
      <c r="S28" s="158">
        <f t="shared" si="51"/>
        <v>0</v>
      </c>
      <c r="T28" s="112">
        <f t="shared" si="48"/>
        <v>2.0096344577197707</v>
      </c>
      <c r="U28" s="112">
        <f t="shared" si="48"/>
        <v>1.200255043018452</v>
      </c>
      <c r="V28" s="184">
        <f t="shared" si="48"/>
        <v>0</v>
      </c>
      <c r="W28" s="184">
        <f t="shared" si="48"/>
        <v>0</v>
      </c>
      <c r="X28" s="32"/>
    </row>
    <row r="29" spans="2:27" s="4" customFormat="1" ht="17.25" customHeight="1" x14ac:dyDescent="0.2">
      <c r="B29" s="105" t="str">
        <f>"Week "&amp;$E$1&amp;" View"</f>
        <v>Week 10 View</v>
      </c>
      <c r="C29" s="131"/>
      <c r="D29" s="159">
        <f t="shared" ref="D29:W29" si="52">INDEX(D13:D25,MATCH($E$1,$C$13:$C$25,0))</f>
        <v>17.884</v>
      </c>
      <c r="E29" s="106">
        <f t="shared" si="52"/>
        <v>1.9199999999999984</v>
      </c>
      <c r="F29" s="106">
        <f t="shared" si="52"/>
        <v>12.615000000000004</v>
      </c>
      <c r="G29" s="106">
        <f t="shared" si="52"/>
        <v>23.3</v>
      </c>
      <c r="H29" s="107">
        <f t="shared" si="52"/>
        <v>28.119999999999997</v>
      </c>
      <c r="I29" s="107">
        <f t="shared" ref="I29:J29" si="53">INDEX(I13:I25,MATCH($E$1,$C$13:$C$25,0))</f>
        <v>11.103999999999996</v>
      </c>
      <c r="J29" s="159">
        <f t="shared" si="53"/>
        <v>-0.30200000000000227</v>
      </c>
      <c r="K29" s="106">
        <f t="shared" si="52"/>
        <v>1.9450000000000092</v>
      </c>
      <c r="L29" s="106">
        <f t="shared" si="52"/>
        <v>5.0860000000000003</v>
      </c>
      <c r="M29" s="106">
        <f t="shared" si="52"/>
        <v>30.289999999999992</v>
      </c>
      <c r="N29" s="106">
        <f t="shared" si="52"/>
        <v>68.762</v>
      </c>
      <c r="O29" s="159">
        <f t="shared" ref="O29:S29" si="54">INDEX(O13:O25,MATCH($E$1,$C$13:$C$25,0))</f>
        <v>0</v>
      </c>
      <c r="P29" s="106">
        <f t="shared" si="54"/>
        <v>-8.6620000000000115</v>
      </c>
      <c r="Q29" s="106">
        <f t="shared" si="54"/>
        <v>0</v>
      </c>
      <c r="R29" s="106">
        <f t="shared" si="54"/>
        <v>0</v>
      </c>
      <c r="S29" s="180">
        <f t="shared" si="54"/>
        <v>0</v>
      </c>
      <c r="T29" s="175">
        <f t="shared" si="52"/>
        <v>94.942999999999998</v>
      </c>
      <c r="U29" s="108">
        <f t="shared" si="52"/>
        <v>105.78100000000001</v>
      </c>
      <c r="V29" s="193">
        <f t="shared" si="52"/>
        <v>-8.6620000000000115</v>
      </c>
      <c r="W29" s="185">
        <f t="shared" si="52"/>
        <v>192.06199999999998</v>
      </c>
      <c r="X29" s="22"/>
      <c r="Y29" s="53"/>
    </row>
    <row r="30" spans="2:27" s="4" customFormat="1" ht="16.5" customHeight="1" thickBot="1" x14ac:dyDescent="0.25">
      <c r="B30" s="113" t="s">
        <v>25</v>
      </c>
      <c r="C30" s="132"/>
      <c r="D30" s="273">
        <f>D29/$T$29</f>
        <v>0.18836565096952909</v>
      </c>
      <c r="E30" s="274">
        <f t="shared" ref="E30:I30" si="55">E29/$T$29</f>
        <v>2.0222659911736499E-2</v>
      </c>
      <c r="F30" s="274">
        <f t="shared" si="55"/>
        <v>0.13286919520133136</v>
      </c>
      <c r="G30" s="274">
        <f t="shared" si="55"/>
        <v>0.24541040413721918</v>
      </c>
      <c r="H30" s="274">
        <f t="shared" si="55"/>
        <v>0.29617770662397436</v>
      </c>
      <c r="I30" s="274">
        <f t="shared" si="55"/>
        <v>0.11695438315620947</v>
      </c>
      <c r="J30" s="275">
        <f>J29/$U$29</f>
        <v>-2.8549550486382455E-3</v>
      </c>
      <c r="K30" s="276">
        <f t="shared" ref="K30:N30" si="56">K29/$U$29</f>
        <v>1.8387044932454875E-2</v>
      </c>
      <c r="L30" s="274">
        <f t="shared" si="56"/>
        <v>4.8080468137000031E-2</v>
      </c>
      <c r="M30" s="274">
        <f t="shared" si="56"/>
        <v>0.28634631928229071</v>
      </c>
      <c r="N30" s="274">
        <f t="shared" si="56"/>
        <v>0.65004112269689263</v>
      </c>
      <c r="O30" s="273">
        <f>O29/$V$29</f>
        <v>0</v>
      </c>
      <c r="P30" s="274">
        <f t="shared" ref="P30:S30" si="57">P29/$V$29</f>
        <v>1</v>
      </c>
      <c r="Q30" s="274">
        <f t="shared" si="57"/>
        <v>0</v>
      </c>
      <c r="R30" s="274">
        <f t="shared" si="57"/>
        <v>0</v>
      </c>
      <c r="S30" s="277">
        <f t="shared" si="57"/>
        <v>0</v>
      </c>
      <c r="T30" s="274">
        <f>T29/$W$29</f>
        <v>0.49433516260374255</v>
      </c>
      <c r="U30" s="274">
        <f t="shared" ref="U30:V30" si="58">U29/$W$29</f>
        <v>0.55076485718153523</v>
      </c>
      <c r="V30" s="278">
        <f t="shared" si="58"/>
        <v>-4.5100019785277737E-2</v>
      </c>
      <c r="W30" s="186"/>
      <c r="X30" s="22"/>
    </row>
    <row r="31" spans="2:27" s="4" customFormat="1" ht="17.25" customHeight="1" thickBot="1" x14ac:dyDescent="0.25">
      <c r="B31" s="117" t="s">
        <v>26</v>
      </c>
      <c r="C31" s="133"/>
      <c r="D31" s="163"/>
      <c r="E31" s="118"/>
      <c r="F31" s="118"/>
      <c r="G31" s="118"/>
      <c r="H31" s="118"/>
      <c r="I31" s="198">
        <v>0</v>
      </c>
      <c r="J31" s="163"/>
      <c r="K31" s="118"/>
      <c r="L31" s="118"/>
      <c r="M31" s="118"/>
      <c r="N31" s="198">
        <v>0</v>
      </c>
      <c r="O31" s="270"/>
      <c r="P31" s="118"/>
      <c r="Q31" s="118"/>
      <c r="R31" s="118"/>
      <c r="S31" s="164">
        <v>0</v>
      </c>
      <c r="T31" s="119"/>
      <c r="U31" s="119"/>
      <c r="V31" s="195"/>
      <c r="W31" s="187"/>
      <c r="X31" s="21"/>
    </row>
    <row r="32" spans="2:27" ht="16.8" outlineLevel="1" x14ac:dyDescent="0.2">
      <c r="B32" s="333" t="s">
        <v>12</v>
      </c>
      <c r="C32" s="334">
        <v>0</v>
      </c>
      <c r="D32" s="165">
        <f>IF(D$9&lt;=$E$2,D26,0)</f>
        <v>17.884</v>
      </c>
      <c r="E32" s="78">
        <f>D26+E26</f>
        <v>19.803999999999998</v>
      </c>
      <c r="F32" s="78">
        <f t="shared" ref="F32:O32" si="59">IF(F$9&lt;=$E$2,F26+E32,0)</f>
        <v>32.419000000000004</v>
      </c>
      <c r="G32" s="78">
        <f t="shared" si="59"/>
        <v>55.719000000000008</v>
      </c>
      <c r="H32" s="78">
        <f>IF(H$9&lt;=$E$2,H26+G32,0)</f>
        <v>83.838999999999999</v>
      </c>
      <c r="I32" s="78">
        <f>IF(I$9&lt;=$E$2,I26+H32,0)</f>
        <v>94.942999999999998</v>
      </c>
      <c r="J32" s="165">
        <f>IF(J$9&lt;=$E$2,J26+I32,0)</f>
        <v>94.640999999999991</v>
      </c>
      <c r="K32" s="165">
        <f>IF(K$9&lt;=$E$2,K26+J32,0)</f>
        <v>96.585999999999999</v>
      </c>
      <c r="L32" s="78">
        <f t="shared" si="59"/>
        <v>101.672</v>
      </c>
      <c r="M32" s="78">
        <f t="shared" si="59"/>
        <v>131.96199999999999</v>
      </c>
      <c r="N32" s="78">
        <f t="shared" si="59"/>
        <v>200.72399999999999</v>
      </c>
      <c r="O32" s="165">
        <f t="shared" si="59"/>
        <v>200.72399999999999</v>
      </c>
      <c r="P32" s="78">
        <f t="shared" ref="P32" si="60">IF(P$9&lt;=$E$2,P26+O32,0)</f>
        <v>192.06199999999998</v>
      </c>
      <c r="Q32" s="78">
        <f t="shared" ref="Q32" si="61">IF(Q$9&lt;=$E$2,Q26+P32,0)</f>
        <v>0</v>
      </c>
      <c r="R32" s="78">
        <f t="shared" ref="R32" si="62">IF(R$9&lt;=$E$2,R26+Q32,0)</f>
        <v>0</v>
      </c>
      <c r="S32" s="166">
        <f t="shared" ref="S32" si="63">IF(S$9&lt;=$E$2,S26+R32,0)</f>
        <v>0</v>
      </c>
      <c r="T32" s="116">
        <f>IFERROR(INDEX(T$13:T$25,$E$1,0)/INDEX($W$13:$W$25,$E$1,0),0)</f>
        <v>0.49433516260374255</v>
      </c>
      <c r="U32" s="116">
        <f>IFERROR(INDEX(U$13:U$25,$E$1,0)/INDEX($W$13:$W$25,$E$1,0),0)</f>
        <v>0.55076485718153523</v>
      </c>
      <c r="V32" s="196">
        <f>IFERROR(INDEX(V$13:V$25,$E$1,0)/INDEX($W$13:$W$25,$E$1,0),0)</f>
        <v>-4.5100019785277737E-2</v>
      </c>
      <c r="W32" s="188" t="s">
        <v>13</v>
      </c>
      <c r="X32" s="23"/>
    </row>
    <row r="33" spans="2:25" ht="16.8" outlineLevel="1" x14ac:dyDescent="0.2">
      <c r="B33" s="327" t="s">
        <v>14</v>
      </c>
      <c r="C33" s="328">
        <v>0</v>
      </c>
      <c r="D33" s="155">
        <f t="shared" ref="D33:N33" si="64">IF(D$27=0,0,IF(D$9&lt;=$E$2,D32-D11,D32-D11))</f>
        <v>0</v>
      </c>
      <c r="E33" s="77">
        <f t="shared" si="64"/>
        <v>12.234547218257298</v>
      </c>
      <c r="F33" s="77">
        <f t="shared" si="64"/>
        <v>22.811869845430834</v>
      </c>
      <c r="G33" s="77">
        <f t="shared" si="64"/>
        <v>34.897738566323518</v>
      </c>
      <c r="H33" s="77">
        <f t="shared" si="64"/>
        <v>37.884247158006005</v>
      </c>
      <c r="I33" s="77">
        <f t="shared" ref="I33:J33" si="65">IF(I$27=0,0,IF(I$9&lt;=$E$2,I32-I11,I32-I11))</f>
        <v>47.69908475198671</v>
      </c>
      <c r="J33" s="155">
        <f t="shared" si="65"/>
        <v>47.397084751986704</v>
      </c>
      <c r="K33" s="77">
        <f t="shared" si="64"/>
        <v>40.793085007218679</v>
      </c>
      <c r="L33" s="77">
        <f t="shared" si="64"/>
        <v>28.825167294592376</v>
      </c>
      <c r="M33" s="77">
        <f t="shared" si="64"/>
        <v>38.097811669344082</v>
      </c>
      <c r="N33" s="77">
        <f t="shared" si="64"/>
        <v>65.347982649772263</v>
      </c>
      <c r="O33" s="155">
        <f t="shared" ref="O33:S33" si="66">IF(O$27=0,0,IF(O$9&lt;=$E$2,O32-O11,O32-O11))</f>
        <v>0</v>
      </c>
      <c r="P33" s="77">
        <f t="shared" si="66"/>
        <v>45.068076468407753</v>
      </c>
      <c r="Q33" s="77">
        <f t="shared" si="66"/>
        <v>0</v>
      </c>
      <c r="R33" s="77">
        <f t="shared" si="66"/>
        <v>0</v>
      </c>
      <c r="S33" s="156">
        <f t="shared" si="66"/>
        <v>0</v>
      </c>
      <c r="T33" s="79">
        <v>0.12976065519674507</v>
      </c>
      <c r="U33" s="79">
        <v>0.22639287231316327</v>
      </c>
      <c r="V33" s="197">
        <v>0.64384647249009164</v>
      </c>
      <c r="W33" s="189" t="s">
        <v>15</v>
      </c>
      <c r="X33" s="24"/>
    </row>
    <row r="34" spans="2:25" ht="17.25" customHeight="1" outlineLevel="1" x14ac:dyDescent="0.2">
      <c r="B34" s="327" t="s">
        <v>11</v>
      </c>
      <c r="C34" s="329">
        <v>0</v>
      </c>
      <c r="D34" s="167">
        <f t="shared" ref="D34:N34" si="67">IF($E$2&lt;D$9,0,IF(AND(D11=0,D32=0),1,IF(AND(D11=0,D32&gt;0),2,IF(D32&lt;0,0,(D32/D11)))))</f>
        <v>1</v>
      </c>
      <c r="E34" s="120">
        <f t="shared" si="67"/>
        <v>2.6163053751741034</v>
      </c>
      <c r="F34" s="120">
        <f t="shared" si="67"/>
        <v>3.3744728632183114</v>
      </c>
      <c r="G34" s="120">
        <f t="shared" si="67"/>
        <v>2.6760626476683882</v>
      </c>
      <c r="H34" s="120">
        <f t="shared" si="67"/>
        <v>1.8243814799366505</v>
      </c>
      <c r="I34" s="120">
        <f t="shared" ref="I34:J34" si="68">IF($E$2&lt;I$9,0,IF(AND(I11=0,I32=0),1,IF(AND(I11=0,I32&gt;0),2,IF(I32&lt;0,0,(I32/I11)))))</f>
        <v>2.0096344577197707</v>
      </c>
      <c r="J34" s="167">
        <f t="shared" si="68"/>
        <v>2.0032421001343628</v>
      </c>
      <c r="K34" s="120">
        <f t="shared" si="67"/>
        <v>1.7311517064934971</v>
      </c>
      <c r="L34" s="120">
        <f t="shared" si="67"/>
        <v>1.3956955467255696</v>
      </c>
      <c r="M34" s="120">
        <f t="shared" si="67"/>
        <v>1.4058822895813758</v>
      </c>
      <c r="N34" s="120">
        <f t="shared" si="67"/>
        <v>1.4827146190946969</v>
      </c>
      <c r="O34" s="167">
        <f t="shared" ref="O34:S34" si="69">IF($E$2&lt;O$9,0,IF(AND(O11=0,O32=0),1,IF(AND(O11=0,O32&gt;0),2,IF(O32&lt;0,0,(O32/O11)))))</f>
        <v>1.4827146190946969</v>
      </c>
      <c r="P34" s="120">
        <f t="shared" si="69"/>
        <v>1.3065982279105681</v>
      </c>
      <c r="Q34" s="120">
        <f t="shared" si="69"/>
        <v>0</v>
      </c>
      <c r="R34" s="120">
        <f t="shared" si="69"/>
        <v>0</v>
      </c>
      <c r="S34" s="168">
        <f t="shared" si="69"/>
        <v>0</v>
      </c>
      <c r="T34" s="79">
        <v>9.5327511741818499E-2</v>
      </c>
      <c r="U34" s="79">
        <v>0.26320875882997341</v>
      </c>
      <c r="V34" s="197">
        <v>0.64146372942820795</v>
      </c>
      <c r="W34" s="189" t="s">
        <v>16</v>
      </c>
      <c r="X34" s="24"/>
    </row>
    <row r="35" spans="2:25" ht="16.8" hidden="1" x14ac:dyDescent="0.2">
      <c r="B35" s="121" t="s">
        <v>29</v>
      </c>
      <c r="C35" s="96"/>
      <c r="D35" s="169">
        <f>D68+D101</f>
        <v>9.5579999999999998</v>
      </c>
      <c r="E35" s="122">
        <f t="shared" ref="E35:S35" si="70">E68+E101</f>
        <v>-4.1029999999999998</v>
      </c>
      <c r="F35" s="122">
        <f t="shared" si="70"/>
        <v>2.5329999999999999</v>
      </c>
      <c r="G35" s="122">
        <f t="shared" si="70"/>
        <v>1.1070000000000002</v>
      </c>
      <c r="H35" s="122">
        <f t="shared" si="70"/>
        <v>5.4190000000000005</v>
      </c>
      <c r="I35" s="122">
        <f t="shared" si="70"/>
        <v>5.831999999999999</v>
      </c>
      <c r="J35" s="169">
        <f t="shared" si="70"/>
        <v>1.873</v>
      </c>
      <c r="K35" s="122">
        <f t="shared" si="70"/>
        <v>6.3319999999999999</v>
      </c>
      <c r="L35" s="122">
        <f t="shared" si="70"/>
        <v>13.542000000000002</v>
      </c>
      <c r="M35" s="122">
        <f t="shared" si="70"/>
        <v>14.140999999999998</v>
      </c>
      <c r="N35" s="122">
        <f t="shared" si="70"/>
        <v>63.629000000000005</v>
      </c>
      <c r="O35" s="169">
        <f t="shared" si="70"/>
        <v>0.17900000000000027</v>
      </c>
      <c r="P35" s="122">
        <f t="shared" si="70"/>
        <v>4.1350000000000033</v>
      </c>
      <c r="Q35" s="122">
        <f t="shared" si="70"/>
        <v>14.33799999999999</v>
      </c>
      <c r="R35" s="122">
        <f t="shared" si="70"/>
        <v>29.292000000000016</v>
      </c>
      <c r="S35" s="170">
        <f t="shared" si="70"/>
        <v>75.551999999999992</v>
      </c>
      <c r="T35" s="176">
        <f>SUM(D35:I35)</f>
        <v>20.345999999999997</v>
      </c>
      <c r="U35" s="123">
        <f>SUM(J35:N35)</f>
        <v>99.516999999999996</v>
      </c>
      <c r="V35" s="190">
        <f>SUM(O35:S35)</f>
        <v>123.49600000000001</v>
      </c>
      <c r="W35" s="190">
        <f>SUM(T35:V35)</f>
        <v>243.35900000000001</v>
      </c>
      <c r="X35" s="27"/>
    </row>
    <row r="36" spans="2:25" ht="16.8" hidden="1" x14ac:dyDescent="0.2">
      <c r="B36" s="99" t="s">
        <v>30</v>
      </c>
      <c r="C36" s="279"/>
      <c r="D36" s="280">
        <f>'OL-Onshore'!D36+'OL-Overseas'!D36</f>
        <v>13.409999999999998</v>
      </c>
      <c r="E36" s="281">
        <f>'OL-Onshore'!E36+'OL-Overseas'!E36</f>
        <v>-7.2339999999999982</v>
      </c>
      <c r="F36" s="281">
        <f>'OL-Onshore'!F36+'OL-Overseas'!F36</f>
        <v>0.57199999999999984</v>
      </c>
      <c r="G36" s="281">
        <f>'OL-Onshore'!G36+'OL-Overseas'!G36</f>
        <v>3.0630000000000002</v>
      </c>
      <c r="H36" s="281">
        <f>'OL-Onshore'!H36+'OL-Overseas'!H36</f>
        <v>25.741</v>
      </c>
      <c r="I36" s="281">
        <f>'OL-Onshore'!I36+'OL-Overseas'!I36</f>
        <v>19.919</v>
      </c>
      <c r="J36" s="280">
        <f>'OL-Onshore'!J36+'OL-Overseas'!J36</f>
        <v>4.2349999999999977</v>
      </c>
      <c r="K36" s="281">
        <f>'OL-Onshore'!K36+'OL-Overseas'!K36</f>
        <v>13.210999999999999</v>
      </c>
      <c r="L36" s="281">
        <f>'OL-Onshore'!L36+'OL-Overseas'!L36</f>
        <v>28.009</v>
      </c>
      <c r="M36" s="281">
        <f>'OL-Onshore'!M36+'OL-Overseas'!M36</f>
        <v>33.864000000000004</v>
      </c>
      <c r="N36" s="281">
        <f>'OL-Onshore'!N36+'OL-Overseas'!N36</f>
        <v>56.045000000000016</v>
      </c>
      <c r="O36" s="280">
        <f>'OL-Onshore'!O36+'OL-Overseas'!O36</f>
        <v>-1.0750000000000099</v>
      </c>
      <c r="P36" s="281">
        <f>'OL-Onshore'!P36+'OL-Overseas'!P36</f>
        <v>13.267000000000001</v>
      </c>
      <c r="Q36" s="281">
        <f>'OL-Onshore'!Q36+'OL-Overseas'!Q36</f>
        <v>24.06999999999999</v>
      </c>
      <c r="R36" s="281">
        <f>'OL-Onshore'!R36+'OL-Overseas'!R36</f>
        <v>67.341000000000008</v>
      </c>
      <c r="S36" s="282">
        <f>'OL-Onshore'!S36+'OL-Overseas'!S36</f>
        <v>64.633000000000024</v>
      </c>
      <c r="T36" s="283">
        <f>SUM(D36:I36)</f>
        <v>55.471000000000004</v>
      </c>
      <c r="U36" s="284">
        <f>SUM(J36:N36)</f>
        <v>135.36400000000003</v>
      </c>
      <c r="V36" s="285">
        <f>SUM(O36:S36)</f>
        <v>168.23599999999999</v>
      </c>
      <c r="W36" s="285">
        <f>SUM(T36:V36)</f>
        <v>359.07100000000003</v>
      </c>
      <c r="X36" s="27"/>
    </row>
    <row r="37" spans="2:25" ht="17.399999999999999" thickBot="1" x14ac:dyDescent="0.25">
      <c r="B37" s="286"/>
      <c r="C37" s="287"/>
      <c r="D37" s="287"/>
      <c r="E37" s="288"/>
      <c r="F37" s="288"/>
      <c r="G37" s="288"/>
      <c r="H37" s="288"/>
      <c r="I37" s="288"/>
      <c r="J37" s="288"/>
      <c r="K37" s="288"/>
      <c r="L37" s="288"/>
      <c r="M37" s="288"/>
      <c r="N37" s="288"/>
      <c r="O37" s="288"/>
      <c r="P37" s="288"/>
      <c r="Q37" s="288"/>
      <c r="R37" s="288"/>
      <c r="S37" s="288"/>
      <c r="T37" s="288"/>
      <c r="U37" s="289"/>
      <c r="V37" s="289"/>
      <c r="W37" s="289"/>
      <c r="X37" s="27"/>
    </row>
    <row r="38" spans="2:25" ht="21.6" thickBot="1" x14ac:dyDescent="0.25">
      <c r="B38" s="330" t="str">
        <f>"Consumer OL DT WF"&amp;" "&amp;RIGHT(B5,8)</f>
        <v>Consumer OL DT WF Q3FY2526</v>
      </c>
      <c r="C38" s="331"/>
      <c r="D38" s="331"/>
      <c r="E38" s="331"/>
      <c r="F38" s="331"/>
      <c r="G38" s="331"/>
      <c r="H38" s="331"/>
      <c r="I38" s="331"/>
      <c r="J38" s="331"/>
      <c r="K38" s="331"/>
      <c r="L38" s="331"/>
      <c r="M38" s="331"/>
      <c r="N38" s="331"/>
      <c r="O38" s="331"/>
      <c r="P38" s="331"/>
      <c r="Q38" s="331"/>
      <c r="R38" s="331"/>
      <c r="S38" s="331"/>
      <c r="T38" s="331"/>
      <c r="U38" s="331"/>
      <c r="V38" s="331"/>
      <c r="W38" s="332"/>
      <c r="X38" s="28"/>
    </row>
    <row r="39" spans="2:25" ht="16.8" x14ac:dyDescent="0.2">
      <c r="B39" s="95"/>
      <c r="C39" s="124" t="s">
        <v>2</v>
      </c>
      <c r="D39" s="135">
        <f t="shared" ref="D39:W39" si="71">D$6</f>
        <v>1</v>
      </c>
      <c r="E39" s="96">
        <f t="shared" si="71"/>
        <v>1</v>
      </c>
      <c r="F39" s="96">
        <f t="shared" si="71"/>
        <v>1</v>
      </c>
      <c r="G39" s="96">
        <f t="shared" si="71"/>
        <v>1</v>
      </c>
      <c r="H39" s="96">
        <f t="shared" si="71"/>
        <v>1</v>
      </c>
      <c r="I39" s="96">
        <f t="shared" si="71"/>
        <v>1</v>
      </c>
      <c r="J39" s="135">
        <f t="shared" si="71"/>
        <v>2</v>
      </c>
      <c r="K39" s="96">
        <f t="shared" si="71"/>
        <v>2</v>
      </c>
      <c r="L39" s="96">
        <f t="shared" si="71"/>
        <v>2</v>
      </c>
      <c r="M39" s="96">
        <f t="shared" si="71"/>
        <v>2</v>
      </c>
      <c r="N39" s="96">
        <f t="shared" si="71"/>
        <v>2</v>
      </c>
      <c r="O39" s="135">
        <f t="shared" si="71"/>
        <v>3</v>
      </c>
      <c r="P39" s="96">
        <f t="shared" si="71"/>
        <v>3</v>
      </c>
      <c r="Q39" s="96">
        <f t="shared" si="71"/>
        <v>3</v>
      </c>
      <c r="R39" s="96">
        <f t="shared" si="71"/>
        <v>3</v>
      </c>
      <c r="S39" s="136">
        <f t="shared" si="71"/>
        <v>3</v>
      </c>
      <c r="T39" s="345">
        <f t="shared" si="71"/>
        <v>1</v>
      </c>
      <c r="U39" s="339">
        <f t="shared" si="71"/>
        <v>2</v>
      </c>
      <c r="V39" s="343">
        <f t="shared" si="71"/>
        <v>3</v>
      </c>
      <c r="W39" s="343" t="str">
        <f t="shared" si="71"/>
        <v>QTR</v>
      </c>
      <c r="X39" s="4"/>
    </row>
    <row r="40" spans="2:25" ht="16.8" x14ac:dyDescent="0.2">
      <c r="B40" s="88"/>
      <c r="C40" s="125" t="s">
        <v>4</v>
      </c>
      <c r="D40" s="137" t="str">
        <f t="shared" ref="D40" si="72">D7</f>
        <v>OB</v>
      </c>
      <c r="E40" s="69">
        <f t="shared" ref="E40:W40" si="73">E7</f>
        <v>1</v>
      </c>
      <c r="F40" s="69">
        <f t="shared" si="73"/>
        <v>2</v>
      </c>
      <c r="G40" s="69">
        <f t="shared" si="73"/>
        <v>3</v>
      </c>
      <c r="H40" s="69">
        <f t="shared" si="73"/>
        <v>4</v>
      </c>
      <c r="I40" s="69">
        <f t="shared" ref="I40" si="74">I7</f>
        <v>5</v>
      </c>
      <c r="J40" s="137">
        <f t="shared" si="73"/>
        <v>5</v>
      </c>
      <c r="K40" s="69">
        <f t="shared" si="73"/>
        <v>6</v>
      </c>
      <c r="L40" s="69">
        <f t="shared" si="73"/>
        <v>7</v>
      </c>
      <c r="M40" s="69">
        <f t="shared" si="73"/>
        <v>8</v>
      </c>
      <c r="N40" s="69">
        <f t="shared" si="73"/>
        <v>9</v>
      </c>
      <c r="O40" s="137" t="str">
        <f t="shared" ref="O40" si="75">O7</f>
        <v>9b</v>
      </c>
      <c r="P40" s="69">
        <f t="shared" si="73"/>
        <v>10</v>
      </c>
      <c r="Q40" s="69">
        <f t="shared" si="73"/>
        <v>11</v>
      </c>
      <c r="R40" s="69">
        <f t="shared" si="73"/>
        <v>12</v>
      </c>
      <c r="S40" s="138">
        <f t="shared" si="73"/>
        <v>13</v>
      </c>
      <c r="T40" s="346">
        <f t="shared" si="73"/>
        <v>0</v>
      </c>
      <c r="U40" s="340">
        <f t="shared" si="73"/>
        <v>0</v>
      </c>
      <c r="V40" s="344">
        <f t="shared" si="73"/>
        <v>0</v>
      </c>
      <c r="W40" s="344">
        <f t="shared" si="73"/>
        <v>0</v>
      </c>
      <c r="X40" s="4"/>
    </row>
    <row r="41" spans="2:25" ht="16.8" x14ac:dyDescent="0.2">
      <c r="B41" s="88"/>
      <c r="C41" s="125" t="s">
        <v>5</v>
      </c>
      <c r="D41" s="139">
        <f>D$8</f>
        <v>45931</v>
      </c>
      <c r="E41" s="86">
        <f>E$8</f>
        <v>45931</v>
      </c>
      <c r="F41" s="70">
        <f t="shared" ref="F41:W41" si="76">F$8</f>
        <v>45936</v>
      </c>
      <c r="G41" s="70">
        <f t="shared" si="76"/>
        <v>45943</v>
      </c>
      <c r="H41" s="70">
        <f t="shared" si="76"/>
        <v>45950</v>
      </c>
      <c r="I41" s="70">
        <f t="shared" si="76"/>
        <v>45957</v>
      </c>
      <c r="J41" s="178">
        <f t="shared" si="76"/>
        <v>45962</v>
      </c>
      <c r="K41" s="70">
        <f t="shared" si="76"/>
        <v>45964</v>
      </c>
      <c r="L41" s="70">
        <f t="shared" si="76"/>
        <v>45971</v>
      </c>
      <c r="M41" s="70">
        <f t="shared" si="76"/>
        <v>45978</v>
      </c>
      <c r="N41" s="70">
        <f t="shared" si="76"/>
        <v>45985</v>
      </c>
      <c r="O41" s="178">
        <f t="shared" si="76"/>
        <v>45985</v>
      </c>
      <c r="P41" s="70">
        <f t="shared" si="76"/>
        <v>45992</v>
      </c>
      <c r="Q41" s="70">
        <f t="shared" si="76"/>
        <v>45999</v>
      </c>
      <c r="R41" s="70">
        <f t="shared" si="76"/>
        <v>46006</v>
      </c>
      <c r="S41" s="140">
        <f t="shared" si="76"/>
        <v>46013</v>
      </c>
      <c r="T41" s="178">
        <f t="shared" si="76"/>
        <v>45931</v>
      </c>
      <c r="U41" s="70">
        <f t="shared" si="76"/>
        <v>45962</v>
      </c>
      <c r="V41" s="140">
        <f t="shared" si="76"/>
        <v>45992</v>
      </c>
      <c r="W41" s="140">
        <f t="shared" si="76"/>
        <v>45931</v>
      </c>
      <c r="X41" s="6"/>
    </row>
    <row r="42" spans="2:25" ht="17.399999999999999" thickBot="1" x14ac:dyDescent="0.25">
      <c r="B42" s="97"/>
      <c r="C42" s="126" t="s">
        <v>6</v>
      </c>
      <c r="D42" s="141">
        <f>D$9</f>
        <v>45931</v>
      </c>
      <c r="E42" s="98">
        <f>E$9</f>
        <v>45935</v>
      </c>
      <c r="F42" s="98">
        <f t="shared" ref="F42:W42" si="77">F$9</f>
        <v>45942</v>
      </c>
      <c r="G42" s="98">
        <f t="shared" si="77"/>
        <v>45949</v>
      </c>
      <c r="H42" s="98">
        <f t="shared" si="77"/>
        <v>45956</v>
      </c>
      <c r="I42" s="98">
        <f t="shared" si="77"/>
        <v>45961</v>
      </c>
      <c r="J42" s="141">
        <f t="shared" si="77"/>
        <v>45963</v>
      </c>
      <c r="K42" s="98">
        <f t="shared" si="77"/>
        <v>45970</v>
      </c>
      <c r="L42" s="98">
        <f t="shared" si="77"/>
        <v>45977</v>
      </c>
      <c r="M42" s="98">
        <f t="shared" si="77"/>
        <v>45984</v>
      </c>
      <c r="N42" s="98">
        <f t="shared" si="77"/>
        <v>45991</v>
      </c>
      <c r="O42" s="141">
        <f t="shared" si="77"/>
        <v>45991</v>
      </c>
      <c r="P42" s="98">
        <f t="shared" si="77"/>
        <v>45998</v>
      </c>
      <c r="Q42" s="98">
        <f t="shared" si="77"/>
        <v>46005</v>
      </c>
      <c r="R42" s="98">
        <f t="shared" si="77"/>
        <v>46012</v>
      </c>
      <c r="S42" s="142">
        <f t="shared" si="77"/>
        <v>46022</v>
      </c>
      <c r="T42" s="141">
        <f t="shared" si="77"/>
        <v>45961</v>
      </c>
      <c r="U42" s="98">
        <f t="shared" si="77"/>
        <v>45991</v>
      </c>
      <c r="V42" s="142">
        <f t="shared" si="77"/>
        <v>46022</v>
      </c>
      <c r="W42" s="142">
        <f t="shared" si="77"/>
        <v>46022</v>
      </c>
      <c r="X42" s="6"/>
    </row>
    <row r="43" spans="2:25" ht="16.8" x14ac:dyDescent="0.2">
      <c r="B43" s="100" t="s">
        <v>7</v>
      </c>
      <c r="C43" s="127" t="s">
        <v>4</v>
      </c>
      <c r="D43" s="143">
        <f>'OL-Onshore'!D43+'OL-Overseas'!D43</f>
        <v>1.5169999999999999</v>
      </c>
      <c r="E43" s="101">
        <f>'OL-Onshore'!E43+'OL-Overseas'!E43</f>
        <v>-0.87219476303673293</v>
      </c>
      <c r="F43" s="101">
        <f>'OL-Onshore'!F43+'OL-Overseas'!F43</f>
        <v>0.17357992435188441</v>
      </c>
      <c r="G43" s="101">
        <f>'OL-Onshore'!G43+'OL-Overseas'!G43</f>
        <v>0.95527784970173468</v>
      </c>
      <c r="H43" s="101">
        <f>'OL-Onshore'!H43+'OL-Overseas'!I43</f>
        <v>2.1410011199677874</v>
      </c>
      <c r="I43" s="101">
        <f>'OL-Onshore'!I43+'OL-Overseas'!J43</f>
        <v>0.10981753829053276</v>
      </c>
      <c r="J43" s="143">
        <f>'OL-Onshore'!J43+'OL-Overseas'!K43</f>
        <v>0</v>
      </c>
      <c r="K43" s="101">
        <f>'OL-Onshore'!K43+'OL-Overseas'!L43</f>
        <v>0.72824812640616554</v>
      </c>
      <c r="L43" s="101">
        <f>'OL-Onshore'!L43+'OL-Overseas'!M43</f>
        <v>1.4527411384829796</v>
      </c>
      <c r="M43" s="101">
        <f>'OL-Onshore'!M43+'OL-Overseas'!N43</f>
        <v>1.7903673310396691</v>
      </c>
      <c r="N43" s="101">
        <f>'OL-Onshore'!N43+'OL-Overseas'!O43</f>
        <v>3.5361928424079707</v>
      </c>
      <c r="O43" s="143">
        <f>'OL-Onshore'!O43+'OL-Overseas'!P43</f>
        <v>0</v>
      </c>
      <c r="P43" s="101">
        <f>'OL-Onshore'!P43+'OL-Overseas'!Q43</f>
        <v>0.98967348952364409</v>
      </c>
      <c r="Q43" s="101">
        <f>'OL-Onshore'!Q43+'OL-Overseas'!R43</f>
        <v>1.4204269555391829</v>
      </c>
      <c r="R43" s="101">
        <f>'OL-Onshore'!R43+'OL-Overseas'!S43</f>
        <v>1.3739201795456464</v>
      </c>
      <c r="S43" s="144">
        <f>'OL-Onshore'!S43+'OL-Overseas'!T43</f>
        <v>7.6839482677795345</v>
      </c>
      <c r="T43" s="213">
        <f>SUM(D43:H43)</f>
        <v>3.9146641309846735</v>
      </c>
      <c r="U43" s="102">
        <f>SUM(J43:N43)</f>
        <v>7.5075494383367847</v>
      </c>
      <c r="V43" s="181">
        <f>SUM(O43:S43)</f>
        <v>11.467968892388008</v>
      </c>
      <c r="W43" s="181">
        <f>SUM(T43:V43)</f>
        <v>22.890182461709465</v>
      </c>
      <c r="X43" s="18"/>
    </row>
    <row r="44" spans="2:25" s="4" customFormat="1" ht="17.399999999999999" thickBot="1" x14ac:dyDescent="0.25">
      <c r="B44" s="92"/>
      <c r="C44" s="128" t="s">
        <v>8</v>
      </c>
      <c r="D44" s="179">
        <f>D43</f>
        <v>1.5169999999999999</v>
      </c>
      <c r="E44" s="103">
        <f>E43</f>
        <v>-0.87219476303673293</v>
      </c>
      <c r="F44" s="103">
        <f>E44+F43</f>
        <v>-0.69861483868484853</v>
      </c>
      <c r="G44" s="103">
        <f t="shared" ref="G44:S44" si="78">F44+G43</f>
        <v>0.25666301101688616</v>
      </c>
      <c r="H44" s="103">
        <f>G44+H43</f>
        <v>2.3976641309846736</v>
      </c>
      <c r="I44" s="103">
        <f t="shared" ref="I44:Q44" si="79">H44+I43</f>
        <v>2.5074816692752062</v>
      </c>
      <c r="J44" s="179">
        <f t="shared" si="79"/>
        <v>2.5074816692752062</v>
      </c>
      <c r="K44" s="103">
        <f t="shared" si="79"/>
        <v>3.2357297956813715</v>
      </c>
      <c r="L44" s="103">
        <f t="shared" si="79"/>
        <v>4.6884709341643509</v>
      </c>
      <c r="M44" s="103">
        <f t="shared" si="79"/>
        <v>6.4788382652040202</v>
      </c>
      <c r="N44" s="103">
        <f t="shared" si="79"/>
        <v>10.015031107611991</v>
      </c>
      <c r="O44" s="179">
        <f t="shared" si="79"/>
        <v>10.015031107611991</v>
      </c>
      <c r="P44" s="103">
        <f t="shared" si="79"/>
        <v>11.004704597135635</v>
      </c>
      <c r="Q44" s="103">
        <f t="shared" si="79"/>
        <v>12.425131552674818</v>
      </c>
      <c r="R44" s="103">
        <f t="shared" si="78"/>
        <v>13.799051732220464</v>
      </c>
      <c r="S44" s="146">
        <f t="shared" si="78"/>
        <v>21.482999999999997</v>
      </c>
      <c r="T44" s="214">
        <f>IFERROR(T43/$W43,0)</f>
        <v>0.17101935021850945</v>
      </c>
      <c r="U44" s="104">
        <f>IFERROR(U43/$W43,0)</f>
        <v>0.32798119678143067</v>
      </c>
      <c r="V44" s="192">
        <f>IFERROR(V43/$W43,0)</f>
        <v>0.50099945300005999</v>
      </c>
      <c r="W44" s="182"/>
      <c r="X44" s="14"/>
    </row>
    <row r="45" spans="2:25" s="4" customFormat="1" ht="16.5" customHeight="1" x14ac:dyDescent="0.2">
      <c r="B45" s="99"/>
      <c r="C45" s="129">
        <v>0</v>
      </c>
      <c r="D45" s="147">
        <f>'OL-Onshore'!D45+'OL-Overseas'!D45</f>
        <v>1.5169999999999999</v>
      </c>
      <c r="E45" s="71">
        <f>'OL-Onshore'!E45+'OL-Overseas'!E45</f>
        <v>-0.87219476303673293</v>
      </c>
      <c r="F45" s="71">
        <f>'OL-Onshore'!F45+'OL-Overseas'!F45</f>
        <v>0.17357992435188441</v>
      </c>
      <c r="G45" s="71">
        <f>'OL-Onshore'!G45+'OL-Overseas'!G45</f>
        <v>0.95527784970173468</v>
      </c>
      <c r="H45" s="71">
        <f>'OL-Onshore'!H45+'OL-Overseas'!I45</f>
        <v>2.1410011199677874</v>
      </c>
      <c r="I45" s="71">
        <f>'OL-Onshore'!I45+'OL-Overseas'!J45</f>
        <v>0.10981753829053276</v>
      </c>
      <c r="J45" s="236">
        <f>'OL-Onshore'!J45+'OL-Overseas'!J45</f>
        <v>0</v>
      </c>
      <c r="K45" s="72">
        <f>'OL-Onshore'!K45+'OL-Overseas'!K45</f>
        <v>0.72824812640616554</v>
      </c>
      <c r="L45" s="71">
        <f>'OL-Onshore'!L45+'OL-Overseas'!L45</f>
        <v>1.4527411384829796</v>
      </c>
      <c r="M45" s="71">
        <f>'OL-Onshore'!M45+'OL-Overseas'!M45</f>
        <v>1.7903673310396691</v>
      </c>
      <c r="N45" s="71">
        <f>'OL-Onshore'!N45+'OL-Overseas'!N45</f>
        <v>3.5361928424079707</v>
      </c>
      <c r="O45" s="147">
        <f>'OL-Onshore'!O45+'OL-Overseas'!O45</f>
        <v>0</v>
      </c>
      <c r="P45" s="71">
        <f>'OL-Onshore'!P45+'OL-Overseas'!P45</f>
        <v>0.98967348952364409</v>
      </c>
      <c r="Q45" s="71">
        <f>'OL-Onshore'!Q45+'OL-Overseas'!Q45</f>
        <v>1.4204269555391829</v>
      </c>
      <c r="R45" s="71">
        <f>'OL-Onshore'!R45+'OL-Overseas'!R45</f>
        <v>1.3739201795456464</v>
      </c>
      <c r="S45" s="148">
        <f>'OL-Onshore'!S45+'OL-Overseas'!S45</f>
        <v>7.6839482677795345</v>
      </c>
      <c r="T45" s="173">
        <f t="shared" ref="T45:T58" si="80">SUMIF($D$6:$S$6,T$6,$D45:$S45)</f>
        <v>4.0244816692752066</v>
      </c>
      <c r="U45" s="73">
        <f t="shared" ref="U45:V58" si="81">SUMIF($E$6:$S$6,U$6,$E45:$S45)</f>
        <v>7.5075494383367847</v>
      </c>
      <c r="V45" s="89">
        <f t="shared" si="81"/>
        <v>11.467968892388008</v>
      </c>
      <c r="W45" s="89">
        <f t="shared" ref="W45" si="82">SUM(T45:V45)</f>
        <v>23</v>
      </c>
      <c r="X45" s="16"/>
    </row>
    <row r="46" spans="2:25" s="4" customFormat="1" ht="16.8" x14ac:dyDescent="0.2">
      <c r="B46" s="90" t="s">
        <v>4</v>
      </c>
      <c r="C46" s="130">
        <v>1</v>
      </c>
      <c r="D46" s="149">
        <f>'OL-Onshore'!D46+'OL-Overseas'!D46</f>
        <v>1.5169999999999999</v>
      </c>
      <c r="E46" s="75">
        <f>'OL-Onshore'!E46+'OL-Overseas'!E46</f>
        <v>-0.34099999999999997</v>
      </c>
      <c r="F46" s="71">
        <f>'OL-Onshore'!F46+'OL-Overseas'!F46</f>
        <v>0.14629780174911244</v>
      </c>
      <c r="G46" s="71">
        <f>'OL-Onshore'!G46+'OL-Overseas'!G46</f>
        <v>0.80513371573816805</v>
      </c>
      <c r="H46" s="71">
        <f>'OL-Onshore'!H46+'OL-Overseas'!I46</f>
        <v>1.8044929940095038</v>
      </c>
      <c r="I46" s="71">
        <f>'OL-Onshore'!I46+'OL-Overseas'!J46</f>
        <v>9.2557157778422036E-2</v>
      </c>
      <c r="J46" s="236">
        <f>'OL-Onshore'!J46+'OL-Overseas'!J46</f>
        <v>0</v>
      </c>
      <c r="K46" s="72">
        <f>'OL-Onshore'!K46+'OL-Overseas'!K46</f>
        <v>0.72824812640616554</v>
      </c>
      <c r="L46" s="71">
        <f>'OL-Onshore'!L46+'OL-Overseas'!L46</f>
        <v>1.4527411384829796</v>
      </c>
      <c r="M46" s="71">
        <f>'OL-Onshore'!M46+'OL-Overseas'!M46</f>
        <v>1.7903673310396691</v>
      </c>
      <c r="N46" s="71">
        <f>'OL-Onshore'!N46+'OL-Overseas'!N46</f>
        <v>3.5361928424079707</v>
      </c>
      <c r="O46" s="147">
        <f>'OL-Onshore'!O46+'OL-Overseas'!O46</f>
        <v>0</v>
      </c>
      <c r="P46" s="71">
        <f>'OL-Onshore'!P46+'OL-Overseas'!P46</f>
        <v>0.98967348952364409</v>
      </c>
      <c r="Q46" s="71">
        <f>'OL-Onshore'!Q46+'OL-Overseas'!Q46</f>
        <v>1.4204269555391829</v>
      </c>
      <c r="R46" s="71">
        <f>'OL-Onshore'!R46+'OL-Overseas'!R46</f>
        <v>1.3739201795456464</v>
      </c>
      <c r="S46" s="148">
        <f>'OL-Onshore'!S46+'OL-Overseas'!S46</f>
        <v>7.6839482677795345</v>
      </c>
      <c r="T46" s="173">
        <f t="shared" si="80"/>
        <v>4.0244816692752057</v>
      </c>
      <c r="U46" s="73">
        <f t="shared" si="81"/>
        <v>7.5075494383367847</v>
      </c>
      <c r="V46" s="89">
        <f t="shared" si="81"/>
        <v>11.467968892388008</v>
      </c>
      <c r="W46" s="89">
        <f t="shared" ref="W46" si="83">SUM(T46:V46)</f>
        <v>23</v>
      </c>
      <c r="X46" s="16"/>
    </row>
    <row r="47" spans="2:25" s="4" customFormat="1" ht="16.8" x14ac:dyDescent="0.2">
      <c r="B47" s="90"/>
      <c r="C47" s="130">
        <v>2</v>
      </c>
      <c r="D47" s="150">
        <f>'OL-Onshore'!D47+'OL-Overseas'!D47</f>
        <v>1.5169999999999999</v>
      </c>
      <c r="E47" s="74">
        <f>'OL-Onshore'!E47+'OL-Overseas'!E47</f>
        <v>-0.34099999999999997</v>
      </c>
      <c r="F47" s="75">
        <f>'OL-Onshore'!F47+'OL-Overseas'!F47</f>
        <v>-0.49799999999999989</v>
      </c>
      <c r="G47" s="71">
        <f>'OL-Onshore'!G47+'OL-Overseas'!G47</f>
        <v>0.80513371573816805</v>
      </c>
      <c r="H47" s="71">
        <f>'OL-Onshore'!H47+'OL-Overseas'!H47</f>
        <v>1.8044929940095038</v>
      </c>
      <c r="I47" s="71">
        <f>'OL-Onshore'!I47+'OL-Overseas'!I47</f>
        <v>0.73685495952753344</v>
      </c>
      <c r="J47" s="236">
        <f>'OL-Onshore'!J47+'OL-Overseas'!J47</f>
        <v>0</v>
      </c>
      <c r="K47" s="72">
        <f>'OL-Onshore'!K47+'OL-Overseas'!K47</f>
        <v>0.72824812640616554</v>
      </c>
      <c r="L47" s="71">
        <f>'OL-Onshore'!L47+'OL-Overseas'!L47</f>
        <v>1.4527411384829796</v>
      </c>
      <c r="M47" s="71">
        <f>'OL-Onshore'!M47+'OL-Overseas'!M47</f>
        <v>1.7903673310396691</v>
      </c>
      <c r="N47" s="71">
        <f>'OL-Onshore'!N47+'OL-Overseas'!N47</f>
        <v>3.5361928424079707</v>
      </c>
      <c r="O47" s="147">
        <f>'OL-Onshore'!O47+'OL-Overseas'!O47</f>
        <v>0</v>
      </c>
      <c r="P47" s="71">
        <f>'OL-Onshore'!P47+'OL-Overseas'!P47</f>
        <v>0.98967348952364409</v>
      </c>
      <c r="Q47" s="71">
        <f>'OL-Onshore'!Q47+'OL-Overseas'!Q47</f>
        <v>1.4204269555391829</v>
      </c>
      <c r="R47" s="71">
        <f>'OL-Onshore'!R47+'OL-Overseas'!R47</f>
        <v>1.3739201795456464</v>
      </c>
      <c r="S47" s="148">
        <f>'OL-Onshore'!S47+'OL-Overseas'!S47</f>
        <v>7.6839482677795345</v>
      </c>
      <c r="T47" s="173">
        <f t="shared" si="80"/>
        <v>4.0244816692752048</v>
      </c>
      <c r="U47" s="73">
        <f t="shared" si="81"/>
        <v>7.5075494383367847</v>
      </c>
      <c r="V47" s="89">
        <f t="shared" si="81"/>
        <v>11.467968892388008</v>
      </c>
      <c r="W47" s="89">
        <f t="shared" ref="W47" si="84">SUM(T47:V47)</f>
        <v>22.999999999999996</v>
      </c>
      <c r="X47" s="16"/>
      <c r="Y47" s="46"/>
    </row>
    <row r="48" spans="2:25" s="4" customFormat="1" ht="16.8" x14ac:dyDescent="0.2">
      <c r="B48" s="90"/>
      <c r="C48" s="130">
        <v>3</v>
      </c>
      <c r="D48" s="150">
        <f>'OL-Onshore'!D48+'OL-Overseas'!D48</f>
        <v>1.5169999999999999</v>
      </c>
      <c r="E48" s="74">
        <f>'OL-Onshore'!E48+'OL-Overseas'!E48</f>
        <v>-0.34099999999999997</v>
      </c>
      <c r="F48" s="74">
        <f>'OL-Onshore'!F48+'OL-Overseas'!F48</f>
        <v>-0.49799999999999989</v>
      </c>
      <c r="G48" s="75">
        <f>'OL-Onshore'!G48+'OL-Overseas'!G48</f>
        <v>1.4239999999999999</v>
      </c>
      <c r="H48" s="71">
        <f>'OL-Onshore'!H48+'OL-Overseas'!H48</f>
        <v>1.1856267097476696</v>
      </c>
      <c r="I48" s="71">
        <f>'OL-Onshore'!I48+'OL-Overseas'!I48</f>
        <v>0.73685495952753344</v>
      </c>
      <c r="J48" s="236">
        <f>'OL-Onshore'!J48+'OL-Overseas'!J48</f>
        <v>0</v>
      </c>
      <c r="K48" s="72">
        <f>'OL-Onshore'!K48+'OL-Overseas'!K48</f>
        <v>0.72824812640616554</v>
      </c>
      <c r="L48" s="71">
        <f>'OL-Onshore'!L48+'OL-Overseas'!L48</f>
        <v>1.4527411384829796</v>
      </c>
      <c r="M48" s="71">
        <f>'OL-Onshore'!M48+'OL-Overseas'!M48</f>
        <v>1.7903673310396691</v>
      </c>
      <c r="N48" s="71">
        <f>'OL-Onshore'!N48+'OL-Overseas'!N48</f>
        <v>3.5361928424079707</v>
      </c>
      <c r="O48" s="147">
        <f>'OL-Onshore'!O48+'OL-Overseas'!O48</f>
        <v>0</v>
      </c>
      <c r="P48" s="71">
        <f>'OL-Onshore'!P48+'OL-Overseas'!P48</f>
        <v>0.98967348952364409</v>
      </c>
      <c r="Q48" s="71">
        <f>'OL-Onshore'!Q48+'OL-Overseas'!Q48</f>
        <v>1.4204269555391829</v>
      </c>
      <c r="R48" s="71">
        <f>'OL-Onshore'!R48+'OL-Overseas'!R48</f>
        <v>9.0578684473251805</v>
      </c>
      <c r="S48" s="148">
        <f>'OL-Onshore'!S48+'OL-Overseas'!S48</f>
        <v>0</v>
      </c>
      <c r="T48" s="173">
        <f t="shared" si="80"/>
        <v>4.024481669275203</v>
      </c>
      <c r="U48" s="73">
        <f t="shared" si="81"/>
        <v>7.5075494383367847</v>
      </c>
      <c r="V48" s="89">
        <f t="shared" si="81"/>
        <v>11.467968892388008</v>
      </c>
      <c r="W48" s="89">
        <f t="shared" ref="W48" si="85">SUM(T48:V48)</f>
        <v>22.999999999999996</v>
      </c>
      <c r="X48" s="16"/>
    </row>
    <row r="49" spans="2:24" s="4" customFormat="1" ht="16.8" x14ac:dyDescent="0.2">
      <c r="B49" s="90"/>
      <c r="C49" s="130">
        <v>4</v>
      </c>
      <c r="D49" s="294">
        <f>'OL-Onshore'!D49+'OL-Overseas'!D49</f>
        <v>1.5169999999999999</v>
      </c>
      <c r="E49" s="295">
        <f>'OL-Onshore'!E49+'OL-Overseas'!E49</f>
        <v>-0.34099999999999997</v>
      </c>
      <c r="F49" s="295">
        <f>'OL-Onshore'!F49+'OL-Overseas'!F49</f>
        <v>-0.49799999999999989</v>
      </c>
      <c r="G49" s="295">
        <f>'OL-Onshore'!G49+'OL-Overseas'!G49</f>
        <v>1.4239999999999999</v>
      </c>
      <c r="H49" s="296">
        <f>'OL-Onshore'!H49+'OL-Overseas'!I49</f>
        <v>3.0180000000000002</v>
      </c>
      <c r="I49" s="297">
        <f>'OL-Onshore'!I49+'OL-Overseas'!J49</f>
        <v>0</v>
      </c>
      <c r="J49" s="298">
        <f>'OL-Onshore'!J49+'OL-Overseas'!J49</f>
        <v>0</v>
      </c>
      <c r="K49" s="299">
        <f>'OL-Onshore'!K49+'OL-Overseas'!K49</f>
        <v>0.72824812640616554</v>
      </c>
      <c r="L49" s="297">
        <f>'OL-Onshore'!L49+'OL-Overseas'!L49</f>
        <v>1.4527411384829796</v>
      </c>
      <c r="M49" s="297">
        <f>'OL-Onshore'!M49+'OL-Overseas'!M49</f>
        <v>1.7903673310396691</v>
      </c>
      <c r="N49" s="297">
        <f>'OL-Onshore'!N49+'OL-Overseas'!N49</f>
        <v>3.5361928424079707</v>
      </c>
      <c r="O49" s="300">
        <f>'OL-Onshore'!O49+'OL-Overseas'!O49</f>
        <v>0</v>
      </c>
      <c r="P49" s="297">
        <f>'OL-Onshore'!P49+'OL-Overseas'!P49</f>
        <v>0.98967348952364409</v>
      </c>
      <c r="Q49" s="297">
        <f>'OL-Onshore'!Q49+'OL-Overseas'!Q49</f>
        <v>1.4204269555391829</v>
      </c>
      <c r="R49" s="297">
        <f>'OL-Onshore'!R49+'OL-Overseas'!R49</f>
        <v>7.9623501166003834</v>
      </c>
      <c r="S49" s="301">
        <f>'OL-Onshore'!S49+'OL-Overseas'!S49</f>
        <v>0</v>
      </c>
      <c r="T49" s="302">
        <f t="shared" si="80"/>
        <v>5.12</v>
      </c>
      <c r="U49" s="303">
        <f t="shared" si="81"/>
        <v>7.5075494383367847</v>
      </c>
      <c r="V49" s="304">
        <f t="shared" si="81"/>
        <v>10.372450561663211</v>
      </c>
      <c r="W49" s="304">
        <f t="shared" ref="W49" si="86">SUM(T49:V49)</f>
        <v>22.999999999999996</v>
      </c>
      <c r="X49" s="16"/>
    </row>
    <row r="50" spans="2:24" s="4" customFormat="1" ht="16.8" x14ac:dyDescent="0.2">
      <c r="B50" s="90"/>
      <c r="C50" s="130">
        <v>5</v>
      </c>
      <c r="D50" s="294">
        <f>'OL-Onshore'!D50+'OL-Overseas'!D50</f>
        <v>1.5169999999999999</v>
      </c>
      <c r="E50" s="295">
        <f>'OL-Onshore'!E50+'OL-Overseas'!E50</f>
        <v>-0.34099999999999997</v>
      </c>
      <c r="F50" s="295">
        <f>'OL-Onshore'!F50+'OL-Overseas'!F50</f>
        <v>-0.49799999999999989</v>
      </c>
      <c r="G50" s="295">
        <f>'OL-Onshore'!G50+'OL-Overseas'!G50</f>
        <v>1.4239999999999999</v>
      </c>
      <c r="H50" s="295">
        <f>'OL-Onshore'!H50+'OL-Overseas'!I50</f>
        <v>3.0180000000000002</v>
      </c>
      <c r="I50" s="296">
        <f>'OL-Onshore'!I50+'OL-Overseas'!J50</f>
        <v>0.90399999999999991</v>
      </c>
      <c r="J50" s="305">
        <f>'OL-Onshore'!J50+'OL-Overseas'!K50</f>
        <v>8.0000000000000071E-3</v>
      </c>
      <c r="K50" s="299">
        <f>'OL-Onshore'!K50+'OL-Overseas'!L50</f>
        <v>0.72824812640616554</v>
      </c>
      <c r="L50" s="297">
        <f>'OL-Onshore'!L50+'OL-Overseas'!M50</f>
        <v>1.4527411384829796</v>
      </c>
      <c r="M50" s="297">
        <f>'OL-Onshore'!M50+'OL-Overseas'!N50</f>
        <v>1.7903673310396691</v>
      </c>
      <c r="N50" s="297">
        <f>'OL-Onshore'!N50+'OL-Overseas'!O50</f>
        <v>2.6241928424079717</v>
      </c>
      <c r="O50" s="300">
        <f>'OL-Onshore'!O50+'OL-Overseas'!P50</f>
        <v>0</v>
      </c>
      <c r="P50" s="297">
        <f>'OL-Onshore'!P50+'OL-Overseas'!Q50</f>
        <v>0.98967348952364409</v>
      </c>
      <c r="Q50" s="297">
        <f>'OL-Onshore'!Q50+'OL-Overseas'!R50</f>
        <v>1.4204269555391829</v>
      </c>
      <c r="R50" s="297">
        <f>'OL-Onshore'!R50+'OL-Overseas'!S50</f>
        <v>7.9623501166003834</v>
      </c>
      <c r="S50" s="301">
        <f>'OL-Onshore'!S50+'OL-Overseas'!T50</f>
        <v>0</v>
      </c>
      <c r="T50" s="302">
        <f t="shared" si="80"/>
        <v>6.024</v>
      </c>
      <c r="U50" s="303">
        <f t="shared" si="81"/>
        <v>6.6035494383367856</v>
      </c>
      <c r="V50" s="304">
        <f t="shared" si="81"/>
        <v>10.372450561663211</v>
      </c>
      <c r="W50" s="304">
        <f t="shared" ref="W50" si="87">SUM(T50:V50)</f>
        <v>22.999999999999996</v>
      </c>
      <c r="X50" s="16"/>
    </row>
    <row r="51" spans="2:24" s="4" customFormat="1" ht="16.8" x14ac:dyDescent="0.2">
      <c r="B51" s="90"/>
      <c r="C51" s="130">
        <v>6</v>
      </c>
      <c r="D51" s="294">
        <f>'OL-Onshore'!D51+'OL-Overseas'!D51</f>
        <v>1.5169999999999999</v>
      </c>
      <c r="E51" s="295">
        <f>'OL-Onshore'!E51+'OL-Overseas'!E51</f>
        <v>-0.34099999999999997</v>
      </c>
      <c r="F51" s="295">
        <f>'OL-Onshore'!F51+'OL-Overseas'!F51</f>
        <v>-0.49799999999999989</v>
      </c>
      <c r="G51" s="295">
        <f>'OL-Onshore'!G51+'OL-Overseas'!G51</f>
        <v>1.4239999999999999</v>
      </c>
      <c r="H51" s="295">
        <f>'OL-Onshore'!H51+'OL-Overseas'!I51</f>
        <v>3.0180000000000002</v>
      </c>
      <c r="I51" s="295">
        <f>'OL-Onshore'!I51+'OL-Overseas'!J51</f>
        <v>0.90399999999999991</v>
      </c>
      <c r="J51" s="294">
        <f>'OL-Onshore'!J51+'OL-Overseas'!J51</f>
        <v>8.0000000000000071E-3</v>
      </c>
      <c r="K51" s="296">
        <f>'OL-Onshore'!K51+'OL-Overseas'!K51</f>
        <v>0.30400000000000027</v>
      </c>
      <c r="L51" s="297">
        <f>'OL-Onshore'!L51+'OL-Overseas'!L51</f>
        <v>1.4527411384829796</v>
      </c>
      <c r="M51" s="297">
        <f>'OL-Onshore'!M51+'OL-Overseas'!M51</f>
        <v>1.7903673310396691</v>
      </c>
      <c r="N51" s="297">
        <f>'OL-Onshore'!N51+'OL-Overseas'!N51</f>
        <v>3.0484409688141376</v>
      </c>
      <c r="O51" s="300">
        <f>'OL-Onshore'!O51+'OL-Overseas'!O51</f>
        <v>0</v>
      </c>
      <c r="P51" s="297">
        <f>'OL-Onshore'!P51+'OL-Overseas'!P51</f>
        <v>0.98967348952364409</v>
      </c>
      <c r="Q51" s="297">
        <f>'OL-Onshore'!Q51+'OL-Overseas'!Q51</f>
        <v>1.4204269555391829</v>
      </c>
      <c r="R51" s="297">
        <f>'OL-Onshore'!R51+'OL-Overseas'!R51</f>
        <v>7.9623501166003834</v>
      </c>
      <c r="S51" s="301">
        <f>'OL-Onshore'!S51+'OL-Overseas'!S51</f>
        <v>0</v>
      </c>
      <c r="T51" s="302">
        <f t="shared" si="80"/>
        <v>6.024</v>
      </c>
      <c r="U51" s="303">
        <f t="shared" si="81"/>
        <v>6.6035494383367865</v>
      </c>
      <c r="V51" s="304">
        <f t="shared" si="81"/>
        <v>10.372450561663211</v>
      </c>
      <c r="W51" s="304">
        <f t="shared" ref="W51" si="88">SUM(T51:V51)</f>
        <v>22.999999999999996</v>
      </c>
      <c r="X51" s="15"/>
    </row>
    <row r="52" spans="2:24" s="4" customFormat="1" ht="16.8" x14ac:dyDescent="0.2">
      <c r="B52" s="90"/>
      <c r="C52" s="130">
        <v>7</v>
      </c>
      <c r="D52" s="294">
        <f>'OL-Onshore'!D52+'OL-Overseas'!D52</f>
        <v>1.5169999999999999</v>
      </c>
      <c r="E52" s="295">
        <f>'OL-Onshore'!E52+'OL-Overseas'!E52</f>
        <v>-0.34099999999999997</v>
      </c>
      <c r="F52" s="295">
        <f>'OL-Onshore'!F52+'OL-Overseas'!F52</f>
        <v>-0.49799999999999989</v>
      </c>
      <c r="G52" s="295">
        <f>'OL-Onshore'!G52+'OL-Overseas'!G52</f>
        <v>1.4239999999999999</v>
      </c>
      <c r="H52" s="295">
        <f>'OL-Onshore'!H52+'OL-Overseas'!I52</f>
        <v>3.0180000000000002</v>
      </c>
      <c r="I52" s="295">
        <f>'OL-Onshore'!I52+'OL-Overseas'!J52</f>
        <v>0.90399999999999991</v>
      </c>
      <c r="J52" s="294">
        <f>'OL-Onshore'!J52+'OL-Overseas'!J52</f>
        <v>8.0000000000000071E-3</v>
      </c>
      <c r="K52" s="295">
        <f>'OL-Onshore'!K52+'OL-Overseas'!K52</f>
        <v>0.30400000000000027</v>
      </c>
      <c r="L52" s="296">
        <f>'OL-Onshore'!L52+'OL-Overseas'!L52</f>
        <v>1.9249999999999989</v>
      </c>
      <c r="M52" s="297">
        <f>'OL-Onshore'!M52+'OL-Overseas'!M52</f>
        <v>1.7903673310396691</v>
      </c>
      <c r="N52" s="297">
        <f>'OL-Onshore'!N52+'OL-Overseas'!N52</f>
        <v>2.5761821072971181</v>
      </c>
      <c r="O52" s="300">
        <f>'OL-Onshore'!O52+'OL-Overseas'!O52</f>
        <v>0</v>
      </c>
      <c r="P52" s="297">
        <f>'OL-Onshore'!P52+'OL-Overseas'!P52</f>
        <v>0.98967348952364409</v>
      </c>
      <c r="Q52" s="297">
        <f>'OL-Onshore'!Q52+'OL-Overseas'!Q52</f>
        <v>1.4204269555391829</v>
      </c>
      <c r="R52" s="297">
        <f>'OL-Onshore'!R52+'OL-Overseas'!R52</f>
        <v>7.9623501166003834</v>
      </c>
      <c r="S52" s="301">
        <f>'OL-Onshore'!S52+'OL-Overseas'!S52</f>
        <v>0</v>
      </c>
      <c r="T52" s="302">
        <f t="shared" si="80"/>
        <v>6.024</v>
      </c>
      <c r="U52" s="303">
        <f t="shared" si="81"/>
        <v>6.6035494383367865</v>
      </c>
      <c r="V52" s="304">
        <f t="shared" si="81"/>
        <v>10.372450561663211</v>
      </c>
      <c r="W52" s="304">
        <f t="shared" ref="W52" si="89">SUM(T52:V52)</f>
        <v>22.999999999999996</v>
      </c>
      <c r="X52" s="15"/>
    </row>
    <row r="53" spans="2:24" s="4" customFormat="1" ht="16.8" x14ac:dyDescent="0.2">
      <c r="B53" s="90"/>
      <c r="C53" s="130">
        <v>8</v>
      </c>
      <c r="D53" s="294">
        <f>'OL-Onshore'!D53+'OL-Overseas'!D53</f>
        <v>1.5169999999999999</v>
      </c>
      <c r="E53" s="295">
        <f>'OL-Onshore'!E53+'OL-Overseas'!E53</f>
        <v>-0.34099999999999997</v>
      </c>
      <c r="F53" s="295">
        <f>'OL-Onshore'!F53+'OL-Overseas'!F53</f>
        <v>-0.49799999999999989</v>
      </c>
      <c r="G53" s="295">
        <f>'OL-Onshore'!G53+'OL-Overseas'!G53</f>
        <v>1.4239999999999999</v>
      </c>
      <c r="H53" s="295">
        <f>'OL-Onshore'!H53+'OL-Overseas'!I53</f>
        <v>3.0180000000000002</v>
      </c>
      <c r="I53" s="295">
        <f>'OL-Onshore'!I53+'OL-Overseas'!J53</f>
        <v>0.90399999999999991</v>
      </c>
      <c r="J53" s="294">
        <f>'OL-Onshore'!J53+'OL-Overseas'!J53</f>
        <v>8.0000000000000071E-3</v>
      </c>
      <c r="K53" s="295">
        <f>'OL-Onshore'!K53+'OL-Overseas'!K53</f>
        <v>0.30400000000000027</v>
      </c>
      <c r="L53" s="295">
        <f>'OL-Onshore'!L53+'OL-Overseas'!L53</f>
        <v>1.9249999999999989</v>
      </c>
      <c r="M53" s="296">
        <f>'OL-Onshore'!M53+'OL-Overseas'!M53</f>
        <v>3.1760000000000002</v>
      </c>
      <c r="N53" s="297">
        <f>'OL-Onshore'!N53+'OL-Overseas'!N53</f>
        <v>1.1905494383367881</v>
      </c>
      <c r="O53" s="300">
        <f>'OL-Onshore'!O53+'OL-Overseas'!O53</f>
        <v>0</v>
      </c>
      <c r="P53" s="297">
        <f>'OL-Onshore'!P53+'OL-Overseas'!P53</f>
        <v>0.98967348952364409</v>
      </c>
      <c r="Q53" s="297">
        <f>'OL-Onshore'!Q53+'OL-Overseas'!Q53</f>
        <v>1.4204269555391829</v>
      </c>
      <c r="R53" s="297">
        <f>'OL-Onshore'!R53+'OL-Overseas'!R53</f>
        <v>7.9623501166003834</v>
      </c>
      <c r="S53" s="301">
        <f>'OL-Onshore'!S53+'OL-Overseas'!S53</f>
        <v>0</v>
      </c>
      <c r="T53" s="302">
        <f t="shared" si="80"/>
        <v>6.024</v>
      </c>
      <c r="U53" s="303">
        <f t="shared" si="81"/>
        <v>6.6035494383367874</v>
      </c>
      <c r="V53" s="304">
        <f t="shared" si="81"/>
        <v>10.372450561663211</v>
      </c>
      <c r="W53" s="304">
        <f t="shared" ref="W53" si="90">SUM(T53:V53)</f>
        <v>23</v>
      </c>
      <c r="X53" s="15"/>
    </row>
    <row r="54" spans="2:24" s="4" customFormat="1" ht="16.8" x14ac:dyDescent="0.2">
      <c r="B54" s="90"/>
      <c r="C54" s="130">
        <v>9</v>
      </c>
      <c r="D54" s="294">
        <f>'OL-Onshore'!D54+'OL-Overseas'!D54</f>
        <v>1.5169999999999999</v>
      </c>
      <c r="E54" s="295">
        <f>'OL-Onshore'!E54+'OL-Overseas'!E54</f>
        <v>-0.34099999999999997</v>
      </c>
      <c r="F54" s="295">
        <f>'OL-Onshore'!F54+'OL-Overseas'!F54</f>
        <v>-0.49799999999999989</v>
      </c>
      <c r="G54" s="295">
        <f>'OL-Onshore'!G54+'OL-Overseas'!G54</f>
        <v>1.4239999999999999</v>
      </c>
      <c r="H54" s="295">
        <f>'OL-Onshore'!H54+'OL-Overseas'!I54</f>
        <v>3.0180000000000002</v>
      </c>
      <c r="I54" s="295">
        <f>'OL-Onshore'!I54+'OL-Overseas'!J54</f>
        <v>0.90399999999999991</v>
      </c>
      <c r="J54" s="294">
        <f>'OL-Onshore'!J54+'OL-Overseas'!J54</f>
        <v>8.0000000000000071E-3</v>
      </c>
      <c r="K54" s="295">
        <f>'OL-Onshore'!K54+'OL-Overseas'!K54</f>
        <v>0.30400000000000027</v>
      </c>
      <c r="L54" s="295">
        <f>'OL-Onshore'!L54+'OL-Overseas'!L54</f>
        <v>1.9249999999999989</v>
      </c>
      <c r="M54" s="295">
        <f>'OL-Onshore'!M54+'OL-Overseas'!M54</f>
        <v>3.1760000000000002</v>
      </c>
      <c r="N54" s="296">
        <f>'OL-Onshore'!N54+'OL-Overseas'!N54</f>
        <v>2.7890000000000015</v>
      </c>
      <c r="O54" s="305">
        <f>'OL-Onshore'!O54+'OL-Overseas'!O54</f>
        <v>0</v>
      </c>
      <c r="P54" s="297">
        <f>'OL-Onshore'!P54+'OL-Overseas'!P54</f>
        <v>0.98967348952364409</v>
      </c>
      <c r="Q54" s="297">
        <f>'OL-Onshore'!Q54+'OL-Overseas'!Q54</f>
        <v>1.4204269555391829</v>
      </c>
      <c r="R54" s="297">
        <f>'OL-Onshore'!R54+'OL-Overseas'!R54</f>
        <v>6.36389955493717</v>
      </c>
      <c r="S54" s="301">
        <f>'OL-Onshore'!S54+'OL-Overseas'!S54</f>
        <v>0</v>
      </c>
      <c r="T54" s="302">
        <f t="shared" si="80"/>
        <v>6.024</v>
      </c>
      <c r="U54" s="303">
        <f t="shared" si="81"/>
        <v>8.2020000000000017</v>
      </c>
      <c r="V54" s="304">
        <f t="shared" si="81"/>
        <v>8.7739999999999974</v>
      </c>
      <c r="W54" s="304">
        <f t="shared" ref="W54" si="91">SUM(T54:V54)</f>
        <v>23</v>
      </c>
      <c r="X54" s="15"/>
    </row>
    <row r="55" spans="2:24" s="4" customFormat="1" ht="16.8" x14ac:dyDescent="0.2">
      <c r="B55" s="90"/>
      <c r="C55" s="130">
        <v>10</v>
      </c>
      <c r="D55" s="294">
        <f>'OL-Onshore'!D55+'OL-Overseas'!D55</f>
        <v>1.5169999999999999</v>
      </c>
      <c r="E55" s="295">
        <f>'OL-Onshore'!E55+'OL-Overseas'!E55</f>
        <v>-0.34099999999999997</v>
      </c>
      <c r="F55" s="295">
        <f>'OL-Onshore'!F55+'OL-Overseas'!F55</f>
        <v>-0.49799999999999989</v>
      </c>
      <c r="G55" s="295">
        <f>'OL-Onshore'!G55+'OL-Overseas'!G55</f>
        <v>1.4239999999999999</v>
      </c>
      <c r="H55" s="295">
        <f>'OL-Onshore'!H55+'OL-Overseas'!I55</f>
        <v>3.0180000000000002</v>
      </c>
      <c r="I55" s="295">
        <f>'OL-Onshore'!I55+'OL-Overseas'!J55</f>
        <v>0.90399999999999991</v>
      </c>
      <c r="J55" s="294">
        <f>'OL-Onshore'!J55+'OL-Overseas'!J55</f>
        <v>8.0000000000000071E-3</v>
      </c>
      <c r="K55" s="295">
        <f>'OL-Onshore'!K55+'OL-Overseas'!K55</f>
        <v>0.30400000000000027</v>
      </c>
      <c r="L55" s="295">
        <f>'OL-Onshore'!L55+'OL-Overseas'!L55</f>
        <v>1.9249999999999989</v>
      </c>
      <c r="M55" s="295">
        <f>'OL-Onshore'!M55+'OL-Overseas'!M55</f>
        <v>3.1760000000000002</v>
      </c>
      <c r="N55" s="295">
        <f>'OL-Onshore'!N55+'OL-Overseas'!N55</f>
        <v>2.7890000000000015</v>
      </c>
      <c r="O55" s="294">
        <f>'OL-Onshore'!O55+'OL-Overseas'!O55</f>
        <v>0</v>
      </c>
      <c r="P55" s="296">
        <f>'OL-Onshore'!P55+'OL-Overseas'!P55</f>
        <v>0.47699999999999854</v>
      </c>
      <c r="Q55" s="297">
        <f>'OL-Onshore'!Q55+'OL-Overseas'!Q55</f>
        <v>0</v>
      </c>
      <c r="R55" s="297">
        <f>'OL-Onshore'!R55+'OL-Overseas'!R55</f>
        <v>0</v>
      </c>
      <c r="S55" s="301">
        <f>'OL-Onshore'!S55+'OL-Overseas'!S55</f>
        <v>0</v>
      </c>
      <c r="T55" s="302">
        <f t="shared" si="80"/>
        <v>6.024</v>
      </c>
      <c r="U55" s="303">
        <f t="shared" si="81"/>
        <v>8.2020000000000017</v>
      </c>
      <c r="V55" s="304">
        <f t="shared" si="81"/>
        <v>0.47699999999999854</v>
      </c>
      <c r="W55" s="304">
        <f t="shared" ref="W55" si="92">SUM(T55:V55)</f>
        <v>14.703000000000001</v>
      </c>
      <c r="X55" s="15"/>
    </row>
    <row r="56" spans="2:24" s="4" customFormat="1" ht="16.8" x14ac:dyDescent="0.2">
      <c r="B56" s="90"/>
      <c r="C56" s="130">
        <v>11</v>
      </c>
      <c r="D56" s="294">
        <f>'OL-Onshore'!D56+'OL-Overseas'!D56</f>
        <v>0</v>
      </c>
      <c r="E56" s="295">
        <f>'OL-Onshore'!E56+'OL-Overseas'!E56</f>
        <v>0</v>
      </c>
      <c r="F56" s="295">
        <f>'OL-Onshore'!F56+'OL-Overseas'!F56</f>
        <v>0</v>
      </c>
      <c r="G56" s="295">
        <f>'OL-Onshore'!G56+'OL-Overseas'!G56</f>
        <v>0</v>
      </c>
      <c r="H56" s="295">
        <f>'OL-Onshore'!H56+'OL-Overseas'!I56</f>
        <v>0</v>
      </c>
      <c r="I56" s="295">
        <f>'OL-Onshore'!I56+'OL-Overseas'!J56</f>
        <v>0</v>
      </c>
      <c r="J56" s="294">
        <f>'OL-Onshore'!J56+'OL-Overseas'!J56</f>
        <v>0</v>
      </c>
      <c r="K56" s="295">
        <f>'OL-Onshore'!K56+'OL-Overseas'!K56</f>
        <v>0</v>
      </c>
      <c r="L56" s="295">
        <f>'OL-Onshore'!L56+'OL-Overseas'!L56</f>
        <v>0</v>
      </c>
      <c r="M56" s="295">
        <f>'OL-Onshore'!M56+'OL-Overseas'!M56</f>
        <v>0</v>
      </c>
      <c r="N56" s="295">
        <f>'OL-Onshore'!N56+'OL-Overseas'!N56</f>
        <v>0</v>
      </c>
      <c r="O56" s="294">
        <f>'OL-Onshore'!O56+'OL-Overseas'!O56</f>
        <v>0</v>
      </c>
      <c r="P56" s="295">
        <f>'OL-Onshore'!P56+'OL-Overseas'!P56</f>
        <v>0</v>
      </c>
      <c r="Q56" s="296">
        <f>'OL-Onshore'!Q56+'OL-Overseas'!Q56</f>
        <v>0</v>
      </c>
      <c r="R56" s="297">
        <f>'OL-Onshore'!R56+'OL-Overseas'!R56</f>
        <v>0</v>
      </c>
      <c r="S56" s="301">
        <f>'OL-Onshore'!S56+'OL-Overseas'!S56</f>
        <v>0</v>
      </c>
      <c r="T56" s="302">
        <f t="shared" si="80"/>
        <v>0</v>
      </c>
      <c r="U56" s="303">
        <f t="shared" si="81"/>
        <v>0</v>
      </c>
      <c r="V56" s="304">
        <f t="shared" si="81"/>
        <v>0</v>
      </c>
      <c r="W56" s="304">
        <f t="shared" ref="W56" si="93">SUM(T56:V56)</f>
        <v>0</v>
      </c>
      <c r="X56" s="15"/>
    </row>
    <row r="57" spans="2:24" s="4" customFormat="1" ht="16.8" x14ac:dyDescent="0.2">
      <c r="B57" s="90"/>
      <c r="C57" s="130">
        <v>12</v>
      </c>
      <c r="D57" s="294">
        <f>'OL-Onshore'!D57+'OL-Overseas'!D57</f>
        <v>0</v>
      </c>
      <c r="E57" s="295">
        <f>'OL-Onshore'!E57+'OL-Overseas'!E57</f>
        <v>0</v>
      </c>
      <c r="F57" s="295">
        <f>'OL-Onshore'!F57+'OL-Overseas'!F57</f>
        <v>0</v>
      </c>
      <c r="G57" s="295">
        <f>'OL-Onshore'!G57+'OL-Overseas'!G57</f>
        <v>0</v>
      </c>
      <c r="H57" s="295">
        <f>'OL-Onshore'!H57+'OL-Overseas'!I57</f>
        <v>0</v>
      </c>
      <c r="I57" s="295">
        <f>'OL-Onshore'!I57+'OL-Overseas'!J57</f>
        <v>0</v>
      </c>
      <c r="J57" s="294">
        <f>'OL-Onshore'!J57+'OL-Overseas'!J57</f>
        <v>0</v>
      </c>
      <c r="K57" s="295">
        <f>'OL-Onshore'!K57+'OL-Overseas'!K57</f>
        <v>0</v>
      </c>
      <c r="L57" s="295">
        <f>'OL-Onshore'!L57+'OL-Overseas'!L57</f>
        <v>0</v>
      </c>
      <c r="M57" s="295">
        <f>'OL-Onshore'!M57+'OL-Overseas'!M57</f>
        <v>0</v>
      </c>
      <c r="N57" s="295">
        <f>'OL-Onshore'!N57+'OL-Overseas'!N57</f>
        <v>0</v>
      </c>
      <c r="O57" s="294">
        <f>'OL-Onshore'!O57+'OL-Overseas'!O57</f>
        <v>0</v>
      </c>
      <c r="P57" s="295">
        <f>'OL-Onshore'!P57+'OL-Overseas'!P57</f>
        <v>0</v>
      </c>
      <c r="Q57" s="295">
        <f>'OL-Onshore'!Q57+'OL-Overseas'!Q57</f>
        <v>0</v>
      </c>
      <c r="R57" s="296">
        <f>'OL-Onshore'!R57+'OL-Overseas'!R57</f>
        <v>0</v>
      </c>
      <c r="S57" s="301">
        <f>'OL-Onshore'!S57+'OL-Overseas'!S57</f>
        <v>0</v>
      </c>
      <c r="T57" s="306">
        <f t="shared" si="80"/>
        <v>0</v>
      </c>
      <c r="U57" s="306">
        <f t="shared" si="81"/>
        <v>0</v>
      </c>
      <c r="V57" s="307">
        <f t="shared" si="81"/>
        <v>0</v>
      </c>
      <c r="W57" s="307">
        <f t="shared" ref="W57" si="94">SUM(T57:V57)</f>
        <v>0</v>
      </c>
      <c r="X57" s="15"/>
    </row>
    <row r="58" spans="2:24" s="4" customFormat="1" ht="17.399999999999999" thickBot="1" x14ac:dyDescent="0.25">
      <c r="B58" s="90"/>
      <c r="C58" s="130">
        <v>13</v>
      </c>
      <c r="D58" s="294">
        <f>'OL-Onshore'!D58+'OL-Overseas'!D58</f>
        <v>0</v>
      </c>
      <c r="E58" s="295">
        <f>'OL-Onshore'!E58+'OL-Overseas'!E58</f>
        <v>0</v>
      </c>
      <c r="F58" s="295">
        <f>'OL-Onshore'!F58+'OL-Overseas'!F58</f>
        <v>0</v>
      </c>
      <c r="G58" s="295">
        <f>'OL-Onshore'!G58+'OL-Overseas'!G58</f>
        <v>0</v>
      </c>
      <c r="H58" s="295">
        <f>'OL-Onshore'!H58+'OL-Overseas'!I58</f>
        <v>0</v>
      </c>
      <c r="I58" s="295">
        <f>'OL-Onshore'!I58+'OL-Overseas'!J58</f>
        <v>0</v>
      </c>
      <c r="J58" s="294">
        <f>'OL-Onshore'!J58+'OL-Overseas'!J58</f>
        <v>0</v>
      </c>
      <c r="K58" s="295">
        <f>'OL-Onshore'!K58+'OL-Overseas'!K58</f>
        <v>0</v>
      </c>
      <c r="L58" s="295">
        <f>'OL-Onshore'!L58+'OL-Overseas'!L58</f>
        <v>0</v>
      </c>
      <c r="M58" s="295">
        <f>'OL-Onshore'!M58+'OL-Overseas'!M58</f>
        <v>0</v>
      </c>
      <c r="N58" s="295">
        <f>'OL-Onshore'!N58+'OL-Overseas'!N58</f>
        <v>0</v>
      </c>
      <c r="O58" s="294">
        <f>'OL-Onshore'!O58+'OL-Overseas'!O58</f>
        <v>0</v>
      </c>
      <c r="P58" s="295">
        <f>'OL-Onshore'!P58+'OL-Overseas'!P58</f>
        <v>0</v>
      </c>
      <c r="Q58" s="295">
        <f>'OL-Onshore'!Q58+'OL-Overseas'!Q58</f>
        <v>0</v>
      </c>
      <c r="R58" s="295">
        <f>'OL-Onshore'!R58+'OL-Overseas'!R58</f>
        <v>0</v>
      </c>
      <c r="S58" s="296">
        <f>'OL-Onshore'!S58+'OL-Overseas'!S58</f>
        <v>0</v>
      </c>
      <c r="T58" s="306">
        <f t="shared" si="80"/>
        <v>0</v>
      </c>
      <c r="U58" s="306">
        <f t="shared" si="81"/>
        <v>0</v>
      </c>
      <c r="V58" s="307">
        <f t="shared" si="81"/>
        <v>0</v>
      </c>
      <c r="W58" s="307">
        <f t="shared" ref="W58" si="95">SUM(T58:V58)</f>
        <v>0</v>
      </c>
      <c r="X58" s="15"/>
    </row>
    <row r="59" spans="2:24" s="4" customFormat="1" ht="16.8" x14ac:dyDescent="0.2">
      <c r="B59" s="337" t="s">
        <v>9</v>
      </c>
      <c r="C59" s="338">
        <v>0</v>
      </c>
      <c r="D59" s="153">
        <f>INDEX(D46:D58,MATCH($E$1,$C$46:$C$58,0))</f>
        <v>1.5169999999999999</v>
      </c>
      <c r="E59" s="109">
        <f t="shared" ref="E59:H59" si="96">INDEX(E46:E58,MATCH($E$1,$C$46:$C$58,0))</f>
        <v>-0.34099999999999997</v>
      </c>
      <c r="F59" s="109">
        <f t="shared" si="96"/>
        <v>-0.49799999999999989</v>
      </c>
      <c r="G59" s="109">
        <f t="shared" si="96"/>
        <v>1.4239999999999999</v>
      </c>
      <c r="H59" s="109">
        <f t="shared" si="96"/>
        <v>3.0180000000000002</v>
      </c>
      <c r="I59" s="109">
        <v>0</v>
      </c>
      <c r="J59" s="153">
        <v>0</v>
      </c>
      <c r="K59" s="109">
        <v>0</v>
      </c>
      <c r="L59" s="109">
        <v>0</v>
      </c>
      <c r="M59" s="109">
        <v>0</v>
      </c>
      <c r="N59" s="109">
        <v>0</v>
      </c>
      <c r="O59" s="153">
        <v>0</v>
      </c>
      <c r="P59" s="109">
        <v>0</v>
      </c>
      <c r="Q59" s="109">
        <v>0</v>
      </c>
      <c r="R59" s="109">
        <v>0</v>
      </c>
      <c r="S59" s="154">
        <v>0</v>
      </c>
      <c r="T59" s="215">
        <f t="shared" ref="T59:W59" si="97">INDEX($E$46:$E$58,MATCH($E$1,$C$46:$C$58,0))</f>
        <v>-0.34099999999999997</v>
      </c>
      <c r="U59" s="110">
        <f t="shared" si="97"/>
        <v>-0.34099999999999997</v>
      </c>
      <c r="V59" s="183">
        <f t="shared" si="97"/>
        <v>-0.34099999999999997</v>
      </c>
      <c r="W59" s="183">
        <f t="shared" si="97"/>
        <v>-0.34099999999999997</v>
      </c>
      <c r="X59" s="19"/>
    </row>
    <row r="60" spans="2:24" s="4" customFormat="1" ht="16.5" customHeight="1" x14ac:dyDescent="0.2">
      <c r="B60" s="327" t="s">
        <v>10</v>
      </c>
      <c r="C60" s="329">
        <v>0</v>
      </c>
      <c r="D60" s="155">
        <f t="shared" ref="D60:W60" si="98">IF(D$9&lt;=$E$2,D59-D43,0)</f>
        <v>0</v>
      </c>
      <c r="E60" s="77">
        <f t="shared" si="98"/>
        <v>0.53119476303673296</v>
      </c>
      <c r="F60" s="77">
        <f t="shared" si="98"/>
        <v>-0.67157992435188429</v>
      </c>
      <c r="G60" s="77">
        <f t="shared" si="98"/>
        <v>0.46872215029826525</v>
      </c>
      <c r="H60" s="77">
        <f t="shared" si="98"/>
        <v>0.87699888003221282</v>
      </c>
      <c r="I60" s="77">
        <f t="shared" ref="I60" si="99">IF(I$9&lt;=$E$2,I59-I43,0)</f>
        <v>-0.10981753829053276</v>
      </c>
      <c r="J60" s="155">
        <f t="shared" si="98"/>
        <v>0</v>
      </c>
      <c r="K60" s="77">
        <f t="shared" si="98"/>
        <v>-0.72824812640616554</v>
      </c>
      <c r="L60" s="77">
        <f t="shared" si="98"/>
        <v>-1.4527411384829796</v>
      </c>
      <c r="M60" s="77">
        <f t="shared" si="98"/>
        <v>-1.7903673310396691</v>
      </c>
      <c r="N60" s="77">
        <f t="shared" ref="N60" si="100">IF(N$9&lt;=$E$2,N59-N43,0)</f>
        <v>-3.5361928424079707</v>
      </c>
      <c r="O60" s="155">
        <f t="shared" ref="O60:S60" si="101">IF(O$9&lt;=$E$2,O59-O43,0)</f>
        <v>0</v>
      </c>
      <c r="P60" s="77">
        <f t="shared" si="101"/>
        <v>-0.98967348952364409</v>
      </c>
      <c r="Q60" s="77">
        <f t="shared" si="101"/>
        <v>0</v>
      </c>
      <c r="R60" s="77">
        <f t="shared" si="101"/>
        <v>0</v>
      </c>
      <c r="S60" s="156">
        <f t="shared" si="101"/>
        <v>0</v>
      </c>
      <c r="T60" s="165">
        <f t="shared" si="98"/>
        <v>-4.2556641309846732</v>
      </c>
      <c r="U60" s="78">
        <f t="shared" si="98"/>
        <v>-7.8485494383367849</v>
      </c>
      <c r="V60" s="166">
        <f t="shared" si="98"/>
        <v>0</v>
      </c>
      <c r="W60" s="166">
        <f t="shared" si="98"/>
        <v>0</v>
      </c>
      <c r="X60" s="20"/>
    </row>
    <row r="61" spans="2:24" s="4" customFormat="1" ht="17.25" customHeight="1" thickBot="1" x14ac:dyDescent="0.25">
      <c r="B61" s="335" t="s">
        <v>11</v>
      </c>
      <c r="C61" s="336">
        <v>0</v>
      </c>
      <c r="D61" s="157">
        <f t="shared" ref="D61:W61" si="102">IF($E$2&lt;D$9,0,IF(AND(D43=0,D59=0),1,IF(AND(D43=0,D59&gt;0),2,IF(D59&lt;0,0,(D59/D43)))))</f>
        <v>1</v>
      </c>
      <c r="E61" s="111">
        <f t="shared" si="102"/>
        <v>0</v>
      </c>
      <c r="F61" s="111">
        <f t="shared" si="102"/>
        <v>0</v>
      </c>
      <c r="G61" s="111">
        <f t="shared" si="102"/>
        <v>1.4906657790135234</v>
      </c>
      <c r="H61" s="111">
        <f t="shared" si="102"/>
        <v>1.4096209347360864</v>
      </c>
      <c r="I61" s="111">
        <f t="shared" ref="I61" si="103">IF($E$2&lt;I$9,0,IF(AND(I43=0,I59=0),1,IF(AND(I43=0,I59&gt;0),2,IF(I59&lt;0,0,(I59/I43)))))</f>
        <v>0</v>
      </c>
      <c r="J61" s="157">
        <f t="shared" si="102"/>
        <v>1</v>
      </c>
      <c r="K61" s="111">
        <f t="shared" si="102"/>
        <v>0</v>
      </c>
      <c r="L61" s="111">
        <f t="shared" si="102"/>
        <v>0</v>
      </c>
      <c r="M61" s="111">
        <f t="shared" si="102"/>
        <v>0</v>
      </c>
      <c r="N61" s="111">
        <f t="shared" ref="N61" si="104">IF($E$2&lt;N$9,0,IF(AND(N43=0,N59=0),1,IF(AND(N43=0,N59&gt;0),2,IF(N59&lt;0,0,(N59/N43)))))</f>
        <v>0</v>
      </c>
      <c r="O61" s="157">
        <f t="shared" ref="O61:S61" si="105">IF($E$2&lt;O$9,0,IF(AND(O43=0,O59=0),1,IF(AND(O43=0,O59&gt;0),2,IF(O59&lt;0,0,(O59/O43)))))</f>
        <v>1</v>
      </c>
      <c r="P61" s="111">
        <f t="shared" si="105"/>
        <v>0</v>
      </c>
      <c r="Q61" s="111">
        <f t="shared" si="105"/>
        <v>0</v>
      </c>
      <c r="R61" s="111">
        <f t="shared" si="105"/>
        <v>0</v>
      </c>
      <c r="S61" s="158">
        <f t="shared" si="105"/>
        <v>0</v>
      </c>
      <c r="T61" s="216">
        <f t="shared" si="102"/>
        <v>0</v>
      </c>
      <c r="U61" s="112">
        <f t="shared" si="102"/>
        <v>0</v>
      </c>
      <c r="V61" s="184">
        <f t="shared" si="102"/>
        <v>0</v>
      </c>
      <c r="W61" s="184">
        <f t="shared" si="102"/>
        <v>0</v>
      </c>
      <c r="X61" s="21"/>
    </row>
    <row r="62" spans="2:24" s="4" customFormat="1" ht="16.5" customHeight="1" x14ac:dyDescent="0.2">
      <c r="B62" s="105" t="str">
        <f>"Week "&amp;$E$1&amp;" View"</f>
        <v>Week 10 View</v>
      </c>
      <c r="C62" s="131"/>
      <c r="D62" s="159">
        <f t="shared" ref="D62:W62" si="106">INDEX(D46:D58,MATCH($E$1,$C$13:$C$25,0))</f>
        <v>1.5169999999999999</v>
      </c>
      <c r="E62" s="106">
        <f t="shared" si="106"/>
        <v>-0.34099999999999997</v>
      </c>
      <c r="F62" s="106">
        <f t="shared" si="106"/>
        <v>-0.49799999999999989</v>
      </c>
      <c r="G62" s="106">
        <f t="shared" si="106"/>
        <v>1.4239999999999999</v>
      </c>
      <c r="H62" s="107">
        <f t="shared" si="106"/>
        <v>3.0180000000000002</v>
      </c>
      <c r="I62" s="107">
        <f t="shared" ref="I62" si="107">INDEX(I46:I58,MATCH($E$1,$C$13:$C$25,0))</f>
        <v>0.90399999999999991</v>
      </c>
      <c r="J62" s="255">
        <f t="shared" si="106"/>
        <v>8.0000000000000071E-3</v>
      </c>
      <c r="K62" s="106">
        <f t="shared" si="106"/>
        <v>0.30400000000000027</v>
      </c>
      <c r="L62" s="106">
        <f t="shared" si="106"/>
        <v>1.9249999999999989</v>
      </c>
      <c r="M62" s="106">
        <f t="shared" si="106"/>
        <v>3.1760000000000002</v>
      </c>
      <c r="N62" s="106">
        <f t="shared" ref="N62" si="108">INDEX(N46:N58,MATCH($E$1,$C$13:$C$25,0))</f>
        <v>2.7890000000000015</v>
      </c>
      <c r="O62" s="159">
        <f t="shared" ref="O62:S62" si="109">INDEX(O46:O58,MATCH($E$1,$C$13:$C$25,0))</f>
        <v>0</v>
      </c>
      <c r="P62" s="106">
        <f t="shared" si="109"/>
        <v>0.47699999999999854</v>
      </c>
      <c r="Q62" s="106">
        <f t="shared" si="109"/>
        <v>0</v>
      </c>
      <c r="R62" s="106">
        <f t="shared" si="109"/>
        <v>0</v>
      </c>
      <c r="S62" s="180">
        <f t="shared" si="109"/>
        <v>0</v>
      </c>
      <c r="T62" s="217">
        <f t="shared" si="106"/>
        <v>6.024</v>
      </c>
      <c r="U62" s="108">
        <f t="shared" si="106"/>
        <v>8.2020000000000017</v>
      </c>
      <c r="V62" s="193">
        <f t="shared" si="106"/>
        <v>0.47699999999999854</v>
      </c>
      <c r="W62" s="185">
        <f t="shared" si="106"/>
        <v>14.703000000000001</v>
      </c>
      <c r="X62" s="22"/>
    </row>
    <row r="63" spans="2:24" s="4" customFormat="1" ht="16.5" customHeight="1" thickBot="1" x14ac:dyDescent="0.25">
      <c r="B63" s="113" t="s">
        <v>25</v>
      </c>
      <c r="C63" s="132"/>
      <c r="D63" s="161">
        <f>IFERROR(E62/$T62,0)</f>
        <v>-5.6606905710491359E-2</v>
      </c>
      <c r="E63" s="114">
        <f>IFERROR(F62/$T62,0)</f>
        <v>-8.2669322709163329E-2</v>
      </c>
      <c r="F63" s="114">
        <f>IFERROR(G62/$T62,0)</f>
        <v>0.23638778220451526</v>
      </c>
      <c r="G63" s="114">
        <f>IFERROR(H62/$T62,0)</f>
        <v>0.50099601593625498</v>
      </c>
      <c r="H63" s="114">
        <f>IFERROR(J62/$T62,0)</f>
        <v>1.3280212483399746E-3</v>
      </c>
      <c r="I63" s="114">
        <f>IFERROR(K62/$T62,0)</f>
        <v>5.0464807436919036E-2</v>
      </c>
      <c r="J63" s="256">
        <f>IFERROR(K62/$T62,0)</f>
        <v>5.0464807436919036E-2</v>
      </c>
      <c r="K63" s="115">
        <f>IFERROR(L62/$U62,0)</f>
        <v>0.2346988539380637</v>
      </c>
      <c r="L63" s="114">
        <f>IFERROR(M62/$U62,0)</f>
        <v>0.38722262862716406</v>
      </c>
      <c r="M63" s="114">
        <f>IFERROR(N62/$U62,0)</f>
        <v>0.34003901487442101</v>
      </c>
      <c r="N63" s="114">
        <f>IFERROR(P62/$U62,0)</f>
        <v>5.8156547183613565E-2</v>
      </c>
      <c r="O63" s="161">
        <f t="shared" ref="O63:S63" si="110">IFERROR(Q62/$U62,0)</f>
        <v>0</v>
      </c>
      <c r="P63" s="114">
        <f t="shared" si="110"/>
        <v>0</v>
      </c>
      <c r="Q63" s="114">
        <f t="shared" si="110"/>
        <v>0</v>
      </c>
      <c r="R63" s="114">
        <f t="shared" si="110"/>
        <v>0.73445501097293331</v>
      </c>
      <c r="S63" s="162">
        <f t="shared" si="110"/>
        <v>1</v>
      </c>
      <c r="T63" s="161">
        <f>IFERROR(T62/$W62,0)</f>
        <v>0.40971230361150784</v>
      </c>
      <c r="U63" s="114">
        <f t="shared" ref="U63" si="111">IFERROR(U62/$W62,0)</f>
        <v>0.5578453376861866</v>
      </c>
      <c r="V63" s="194">
        <f t="shared" ref="V63" si="112">IFERROR(V62/$W62,0)</f>
        <v>3.2442358702305552E-2</v>
      </c>
      <c r="W63" s="186"/>
      <c r="X63" s="22"/>
    </row>
    <row r="64" spans="2:24" s="4" customFormat="1" ht="17.25" customHeight="1" thickBot="1" x14ac:dyDescent="0.25">
      <c r="B64" s="117" t="s">
        <v>26</v>
      </c>
      <c r="C64" s="133"/>
      <c r="D64" s="163"/>
      <c r="E64" s="118"/>
      <c r="F64" s="118"/>
      <c r="G64" s="118"/>
      <c r="H64" s="118"/>
      <c r="I64" s="118"/>
      <c r="J64" s="253"/>
      <c r="K64" s="198"/>
      <c r="L64" s="118"/>
      <c r="M64" s="118"/>
      <c r="N64" s="118"/>
      <c r="O64" s="163"/>
      <c r="P64" s="118"/>
      <c r="Q64" s="118"/>
      <c r="R64" s="118"/>
      <c r="S64" s="164"/>
      <c r="T64" s="218"/>
      <c r="U64" s="119"/>
      <c r="V64" s="195"/>
      <c r="W64" s="187"/>
      <c r="X64" s="21"/>
    </row>
    <row r="65" spans="2:24" s="4" customFormat="1" ht="16.8" outlineLevel="1" x14ac:dyDescent="0.2">
      <c r="B65" s="333" t="s">
        <v>12</v>
      </c>
      <c r="C65" s="334">
        <v>0</v>
      </c>
      <c r="D65" s="165">
        <f>IF(D$9&lt;=$E$2,D59,0)</f>
        <v>1.5169999999999999</v>
      </c>
      <c r="E65" s="78">
        <f>IF(E$9&lt;=$E$2,E59,0)</f>
        <v>-0.34099999999999997</v>
      </c>
      <c r="F65" s="78">
        <f t="shared" ref="F65:M65" si="113">IF(F$9&lt;=$E$2,F59+E65,0)</f>
        <v>-0.83899999999999986</v>
      </c>
      <c r="G65" s="78">
        <f t="shared" si="113"/>
        <v>0.58500000000000008</v>
      </c>
      <c r="H65" s="78">
        <f>IF(H$9&lt;=$E$2,H59+G65,0)</f>
        <v>3.6030000000000002</v>
      </c>
      <c r="I65" s="78">
        <f>IF(I$9&lt;=$E$2,I59+H65,0)</f>
        <v>3.6030000000000002</v>
      </c>
      <c r="J65" s="165">
        <f>IF(J$9&lt;=$E$2,J59+H65,0)</f>
        <v>3.6030000000000002</v>
      </c>
      <c r="K65" s="78">
        <f t="shared" si="113"/>
        <v>3.6030000000000002</v>
      </c>
      <c r="L65" s="78">
        <f t="shared" si="113"/>
        <v>3.6030000000000002</v>
      </c>
      <c r="M65" s="78">
        <f t="shared" si="113"/>
        <v>3.6030000000000002</v>
      </c>
      <c r="N65" s="78">
        <f t="shared" ref="N65" si="114">IF(N$9&lt;=$E$2,N59+M65,0)</f>
        <v>3.6030000000000002</v>
      </c>
      <c r="O65" s="165">
        <f t="shared" ref="O65" si="115">IF(O$9&lt;=$E$2,O59+N65,0)</f>
        <v>3.6030000000000002</v>
      </c>
      <c r="P65" s="78">
        <f t="shared" ref="P65" si="116">IF(P$9&lt;=$E$2,P59+O65,0)</f>
        <v>3.6030000000000002</v>
      </c>
      <c r="Q65" s="78">
        <f t="shared" ref="Q65" si="117">IF(Q$9&lt;=$E$2,Q59+P65,0)</f>
        <v>0</v>
      </c>
      <c r="R65" s="78">
        <f t="shared" ref="R65" si="118">IF(R$9&lt;=$E$2,R59+Q65,0)</f>
        <v>0</v>
      </c>
      <c r="S65" s="166">
        <f t="shared" ref="S65" si="119">IF(S$9&lt;=$E$2,S59+R65,0)</f>
        <v>0</v>
      </c>
      <c r="T65" s="219">
        <f>IFERROR(INDEX(T$13:T$25,$E$1,0)/INDEX($W$13:$W$25,$E$1,0),0)</f>
        <v>0.49433516260374255</v>
      </c>
      <c r="U65" s="116">
        <f>IFERROR(INDEX(U$13:U$25,$E$1,0)/INDEX($W$13:$W$25,$E$1,0),0)</f>
        <v>0.55076485718153523</v>
      </c>
      <c r="V65" s="196">
        <f>IFERROR(INDEX(V$13:V$25,$E$1,0)/INDEX($W$13:$W$25,$E$1,0),0)</f>
        <v>-4.5100019785277737E-2</v>
      </c>
      <c r="W65" s="188" t="s">
        <v>13</v>
      </c>
      <c r="X65" s="21"/>
    </row>
    <row r="66" spans="2:24" ht="16.8" outlineLevel="1" x14ac:dyDescent="0.2">
      <c r="B66" s="327" t="s">
        <v>14</v>
      </c>
      <c r="C66" s="328">
        <v>0</v>
      </c>
      <c r="D66" s="155">
        <f t="shared" ref="D66:M66" si="120">IF(D$27=0,0,IF(D$9&lt;=$E$2,E65-D44,E65-D44))</f>
        <v>0</v>
      </c>
      <c r="E66" s="77">
        <f t="shared" si="120"/>
        <v>3.3194763036733077E-2</v>
      </c>
      <c r="F66" s="77">
        <f t="shared" si="120"/>
        <v>1.2836148386848487</v>
      </c>
      <c r="G66" s="77">
        <f>IF(G$27=0,0,IF(G$9&lt;=$E$2,H65-G44,H65-G44))</f>
        <v>3.346336988983114</v>
      </c>
      <c r="H66" s="77">
        <f>IF(H$27=0,0,IF(H$9&lt;=$E$2,J65-H44,J65-H44))</f>
        <v>1.2053358690153266</v>
      </c>
      <c r="I66" s="77">
        <f>IF(I$27=0,0,IF(I$9&lt;=$E$2,K65-I44,K65-I44))</f>
        <v>1.095518330724794</v>
      </c>
      <c r="J66" s="155">
        <f t="shared" si="120"/>
        <v>1.095518330724794</v>
      </c>
      <c r="K66" s="77">
        <f t="shared" si="120"/>
        <v>0.36727020431862867</v>
      </c>
      <c r="L66" s="77">
        <f t="shared" si="120"/>
        <v>-1.0854709341643507</v>
      </c>
      <c r="M66" s="77">
        <f t="shared" si="120"/>
        <v>-2.87583826520402</v>
      </c>
      <c r="N66" s="77">
        <f t="shared" ref="N66" si="121">IF(N$27=0,0,IF(N$9&lt;=$E$2,P65-N44,P65-N44))</f>
        <v>-6.4120311076119911</v>
      </c>
      <c r="O66" s="155">
        <f t="shared" ref="O66" si="122">IF(O$27=0,0,IF(O$9&lt;=$E$2,Q65-O44,Q65-O44))</f>
        <v>0</v>
      </c>
      <c r="P66" s="77">
        <f t="shared" ref="P66" si="123">IF(P$27=0,0,IF(P$9&lt;=$E$2,R65-P44,R65-P44))</f>
        <v>-11.004704597135635</v>
      </c>
      <c r="Q66" s="77">
        <f t="shared" ref="Q66" si="124">IF(Q$27=0,0,IF(Q$9&lt;=$E$2,S65-Q44,S65-Q44))</f>
        <v>0</v>
      </c>
      <c r="R66" s="77">
        <f t="shared" ref="R66" si="125">IF(R$27=0,0,IF(R$9&lt;=$E$2,T65-R44,T65-R44))</f>
        <v>0</v>
      </c>
      <c r="S66" s="156">
        <f t="shared" ref="S66" si="126">IF(S$27=0,0,IF(S$9&lt;=$E$2,U65-S44,U65-S44))</f>
        <v>0</v>
      </c>
      <c r="T66" s="220"/>
      <c r="U66" s="79"/>
      <c r="V66" s="197"/>
      <c r="W66" s="189" t="s">
        <v>15</v>
      </c>
      <c r="X66" s="24"/>
    </row>
    <row r="67" spans="2:24" ht="16.8" outlineLevel="1" x14ac:dyDescent="0.2">
      <c r="B67" s="327" t="s">
        <v>11</v>
      </c>
      <c r="C67" s="329">
        <v>0</v>
      </c>
      <c r="D67" s="167">
        <f t="shared" ref="D67:S67" si="127">IF($E$2&lt;D$9,0,IF(AND(D44=0,D65=0),1,IF(AND(D44=0,D65&gt;0),2,IF(D65&lt;0,0,(D65/D44)))))</f>
        <v>1</v>
      </c>
      <c r="E67" s="120">
        <f t="shared" si="127"/>
        <v>0</v>
      </c>
      <c r="F67" s="120">
        <f t="shared" si="127"/>
        <v>0</v>
      </c>
      <c r="G67" s="120">
        <f t="shared" si="127"/>
        <v>2.2792532421491472</v>
      </c>
      <c r="H67" s="120">
        <f t="shared" si="127"/>
        <v>1.5027125582098602</v>
      </c>
      <c r="I67" s="120">
        <f t="shared" ref="I67" si="128">IF($E$2&lt;I$9,0,IF(AND(I44=0,I65=0),1,IF(AND(I44=0,I65&gt;0),2,IF(I65&lt;0,0,(I65/I44)))))</f>
        <v>1.4368998362574097</v>
      </c>
      <c r="J67" s="167">
        <f t="shared" si="127"/>
        <v>1.4368998362574097</v>
      </c>
      <c r="K67" s="120">
        <f t="shared" si="127"/>
        <v>1.1135045963383015</v>
      </c>
      <c r="L67" s="120">
        <f t="shared" si="127"/>
        <v>0.76848082255247696</v>
      </c>
      <c r="M67" s="120">
        <f t="shared" si="127"/>
        <v>0.55611821942688067</v>
      </c>
      <c r="N67" s="120">
        <f t="shared" ref="N67:Q67" si="129">IF($E$2&lt;N$9,0,IF(AND(N44=0,N65=0),1,IF(AND(N44=0,N65&gt;0),2,IF(N65&lt;0,0,(N65/N44)))))</f>
        <v>0.35975924201189113</v>
      </c>
      <c r="O67" s="167"/>
      <c r="P67" s="120">
        <f t="shared" si="129"/>
        <v>0.32740542630629166</v>
      </c>
      <c r="Q67" s="120">
        <f t="shared" si="129"/>
        <v>0</v>
      </c>
      <c r="R67" s="120">
        <f t="shared" si="127"/>
        <v>0</v>
      </c>
      <c r="S67" s="168">
        <f t="shared" si="127"/>
        <v>0</v>
      </c>
      <c r="T67" s="220"/>
      <c r="U67" s="79"/>
      <c r="V67" s="197"/>
      <c r="W67" s="189" t="s">
        <v>16</v>
      </c>
      <c r="X67" s="24"/>
    </row>
    <row r="68" spans="2:24" ht="16.8" hidden="1" outlineLevel="1" x14ac:dyDescent="0.2">
      <c r="B68" s="323" t="s">
        <v>32</v>
      </c>
      <c r="C68" s="324"/>
      <c r="D68" s="169">
        <f>'OL-Onshore'!D68</f>
        <v>0.42499999999999999</v>
      </c>
      <c r="E68" s="122">
        <f>'OL-Onshore'!E68</f>
        <v>0.48</v>
      </c>
      <c r="F68" s="122">
        <f>'OL-Onshore'!F68</f>
        <v>-3.3000000000000029E-2</v>
      </c>
      <c r="G68" s="122">
        <f>'OL-Onshore'!G68</f>
        <v>6.3000000000000056E-2</v>
      </c>
      <c r="H68" s="122">
        <f>'OL-Onshore'!H68</f>
        <v>5.9999999999999942E-2</v>
      </c>
      <c r="I68" s="122">
        <f>'OL-Onshore'!I68</f>
        <v>0.69800000000000006</v>
      </c>
      <c r="J68" s="169">
        <f>'OL-Onshore'!J68</f>
        <v>1.0399999999999998</v>
      </c>
      <c r="K68" s="122">
        <f>'OL-Onshore'!K68</f>
        <v>1.7770000000000001</v>
      </c>
      <c r="L68" s="122">
        <f>'OL-Onshore'!L68</f>
        <v>1.3870000000000005</v>
      </c>
      <c r="M68" s="122">
        <f>'OL-Onshore'!M68</f>
        <v>0.87699999999999978</v>
      </c>
      <c r="N68" s="122">
        <f>'OL-Onshore'!N68</f>
        <v>5.2249999999999996</v>
      </c>
      <c r="O68" s="169">
        <f>'OL-Onshore'!O68</f>
        <v>8.9999999999985647E-3</v>
      </c>
      <c r="P68" s="122">
        <f>'OL-Onshore'!P68</f>
        <v>0.18100000000000094</v>
      </c>
      <c r="Q68" s="122">
        <f>'OL-Onshore'!Q68</f>
        <v>0.21400000000000041</v>
      </c>
      <c r="R68" s="122">
        <f>'OL-Onshore'!R68</f>
        <v>1.7539999999999996</v>
      </c>
      <c r="S68" s="170">
        <f>'OL-Onshore'!S68</f>
        <v>7.9750000000000014</v>
      </c>
      <c r="T68" s="221">
        <f>SUM(D68:I68)</f>
        <v>1.6930000000000001</v>
      </c>
      <c r="U68" s="123">
        <f>SUM(J68:N68)</f>
        <v>10.306000000000001</v>
      </c>
      <c r="V68" s="190">
        <f>SUM(O68:S68)</f>
        <v>10.133000000000001</v>
      </c>
      <c r="W68" s="190">
        <f>SUM(T68:V68)</f>
        <v>22.132000000000001</v>
      </c>
      <c r="X68" s="24"/>
    </row>
    <row r="69" spans="2:24" ht="17.399999999999999" hidden="1" outlineLevel="1" thickBot="1" x14ac:dyDescent="0.25">
      <c r="B69" s="325" t="s">
        <v>33</v>
      </c>
      <c r="C69" s="326"/>
      <c r="D69" s="171">
        <f>'OL-Onshore'!D69</f>
        <v>1.0920000000000001</v>
      </c>
      <c r="E69" s="93">
        <f>'OL-Onshore'!E69</f>
        <v>-0.98000000000000009</v>
      </c>
      <c r="F69" s="93">
        <f>'OL-Onshore'!F69</f>
        <v>-1.9999999999999879E-3</v>
      </c>
      <c r="G69" s="93">
        <f>'OL-Onshore'!G69</f>
        <v>0.45599999999999996</v>
      </c>
      <c r="H69" s="93">
        <f>'OL-Onshore'!H69</f>
        <v>0.55200000000000016</v>
      </c>
      <c r="I69" s="93">
        <f>'OL-Onshore'!I69</f>
        <v>0.93700000000000006</v>
      </c>
      <c r="J69" s="171">
        <f>'OL-Onshore'!J69</f>
        <v>0.13700000000000001</v>
      </c>
      <c r="K69" s="93">
        <f>'OL-Onshore'!K69</f>
        <v>1.4529999999999998</v>
      </c>
      <c r="L69" s="93">
        <f>'OL-Onshore'!L69</f>
        <v>0.23399999999999999</v>
      </c>
      <c r="M69" s="93">
        <f>'OL-Onshore'!M69</f>
        <v>3.8340000000000001</v>
      </c>
      <c r="N69" s="93">
        <f>'OL-Onshore'!N69</f>
        <v>4.4889999999999999</v>
      </c>
      <c r="O69" s="171">
        <f>'OL-Onshore'!O69</f>
        <v>-0.56700000000000017</v>
      </c>
      <c r="P69" s="93">
        <f>'OL-Onshore'!P69</f>
        <v>2.016</v>
      </c>
      <c r="Q69" s="93">
        <f>'OL-Onshore'!Q69</f>
        <v>0.70899999999999963</v>
      </c>
      <c r="R69" s="93">
        <f>'OL-Onshore'!R69</f>
        <v>1.1550000000000011</v>
      </c>
      <c r="S69" s="172">
        <f>'OL-Onshore'!S69</f>
        <v>9.2199999999999989</v>
      </c>
      <c r="T69" s="222">
        <f>SUM(D69:I69)</f>
        <v>2.0550000000000002</v>
      </c>
      <c r="U69" s="94">
        <f>SUM(J69:N69)</f>
        <v>10.146999999999998</v>
      </c>
      <c r="V69" s="191">
        <f>SUM(O69:S69)</f>
        <v>12.532999999999999</v>
      </c>
      <c r="W69" s="191">
        <f>SUM(T69:V69)</f>
        <v>24.734999999999999</v>
      </c>
      <c r="X69" s="24"/>
    </row>
    <row r="70" spans="2:24" ht="17.399999999999999" thickBot="1" x14ac:dyDescent="0.25">
      <c r="B70" s="25"/>
      <c r="C70" s="26"/>
      <c r="D70" s="26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7"/>
      <c r="V70" s="27"/>
      <c r="W70" s="27"/>
      <c r="X70" s="27"/>
    </row>
    <row r="71" spans="2:24" s="30" customFormat="1" ht="21.6" thickBot="1" x14ac:dyDescent="0.25">
      <c r="B71" s="330" t="s">
        <v>35</v>
      </c>
      <c r="C71" s="331"/>
      <c r="D71" s="331"/>
      <c r="E71" s="331"/>
      <c r="F71" s="331"/>
      <c r="G71" s="331"/>
      <c r="H71" s="331"/>
      <c r="I71" s="331"/>
      <c r="J71" s="331"/>
      <c r="K71" s="331"/>
      <c r="L71" s="331"/>
      <c r="M71" s="331"/>
      <c r="N71" s="331"/>
      <c r="O71" s="331"/>
      <c r="P71" s="331"/>
      <c r="Q71" s="331"/>
      <c r="R71" s="331"/>
      <c r="S71" s="331"/>
      <c r="T71" s="331"/>
      <c r="U71" s="331"/>
      <c r="V71" s="331"/>
      <c r="W71" s="332"/>
      <c r="X71" s="28"/>
    </row>
    <row r="72" spans="2:24" ht="16.8" x14ac:dyDescent="0.2">
      <c r="B72" s="95"/>
      <c r="C72" s="124" t="s">
        <v>2</v>
      </c>
      <c r="D72" s="135">
        <f t="shared" ref="D72:W72" si="130">D$6</f>
        <v>1</v>
      </c>
      <c r="E72" s="96">
        <f t="shared" si="130"/>
        <v>1</v>
      </c>
      <c r="F72" s="96">
        <f t="shared" si="130"/>
        <v>1</v>
      </c>
      <c r="G72" s="96">
        <f t="shared" si="130"/>
        <v>1</v>
      </c>
      <c r="H72" s="96">
        <f t="shared" si="130"/>
        <v>1</v>
      </c>
      <c r="I72" s="96">
        <f t="shared" si="130"/>
        <v>1</v>
      </c>
      <c r="J72" s="135">
        <f t="shared" si="130"/>
        <v>2</v>
      </c>
      <c r="K72" s="96">
        <f t="shared" si="130"/>
        <v>2</v>
      </c>
      <c r="L72" s="96">
        <f t="shared" si="130"/>
        <v>2</v>
      </c>
      <c r="M72" s="96">
        <f t="shared" si="130"/>
        <v>2</v>
      </c>
      <c r="N72" s="96">
        <f t="shared" si="130"/>
        <v>2</v>
      </c>
      <c r="O72" s="135">
        <f t="shared" si="130"/>
        <v>3</v>
      </c>
      <c r="P72" s="96">
        <f t="shared" si="130"/>
        <v>3</v>
      </c>
      <c r="Q72" s="96">
        <f t="shared" si="130"/>
        <v>3</v>
      </c>
      <c r="R72" s="96">
        <f t="shared" si="130"/>
        <v>3</v>
      </c>
      <c r="S72" s="136">
        <f t="shared" si="130"/>
        <v>3</v>
      </c>
      <c r="T72" s="339">
        <f t="shared" si="130"/>
        <v>1</v>
      </c>
      <c r="U72" s="339">
        <f t="shared" si="130"/>
        <v>2</v>
      </c>
      <c r="V72" s="339">
        <f t="shared" si="130"/>
        <v>3</v>
      </c>
      <c r="W72" s="341" t="str">
        <f t="shared" si="130"/>
        <v>QTR</v>
      </c>
      <c r="X72" s="4"/>
    </row>
    <row r="73" spans="2:24" ht="16.8" x14ac:dyDescent="0.2">
      <c r="B73" s="88"/>
      <c r="C73" s="125" t="s">
        <v>4</v>
      </c>
      <c r="D73" s="137" t="str">
        <f>D$7</f>
        <v>OB</v>
      </c>
      <c r="E73" s="69">
        <f>E$7</f>
        <v>1</v>
      </c>
      <c r="F73" s="69">
        <f t="shared" ref="F73:W73" si="131">F$7</f>
        <v>2</v>
      </c>
      <c r="G73" s="69">
        <f t="shared" si="131"/>
        <v>3</v>
      </c>
      <c r="H73" s="69">
        <f t="shared" si="131"/>
        <v>4</v>
      </c>
      <c r="I73" s="69">
        <f t="shared" si="131"/>
        <v>5</v>
      </c>
      <c r="J73" s="137">
        <f t="shared" si="131"/>
        <v>5</v>
      </c>
      <c r="K73" s="69">
        <f t="shared" si="131"/>
        <v>6</v>
      </c>
      <c r="L73" s="69">
        <f t="shared" si="131"/>
        <v>7</v>
      </c>
      <c r="M73" s="69">
        <f t="shared" si="131"/>
        <v>8</v>
      </c>
      <c r="N73" s="69">
        <f t="shared" si="131"/>
        <v>9</v>
      </c>
      <c r="O73" s="137" t="str">
        <f t="shared" si="131"/>
        <v>9b</v>
      </c>
      <c r="P73" s="69">
        <f t="shared" si="131"/>
        <v>10</v>
      </c>
      <c r="Q73" s="69">
        <f t="shared" si="131"/>
        <v>11</v>
      </c>
      <c r="R73" s="69">
        <f t="shared" si="131"/>
        <v>12</v>
      </c>
      <c r="S73" s="138">
        <f t="shared" si="131"/>
        <v>13</v>
      </c>
      <c r="T73" s="340">
        <f t="shared" si="131"/>
        <v>0</v>
      </c>
      <c r="U73" s="340">
        <f t="shared" si="131"/>
        <v>0</v>
      </c>
      <c r="V73" s="340">
        <f t="shared" si="131"/>
        <v>0</v>
      </c>
      <c r="W73" s="342">
        <f t="shared" si="131"/>
        <v>0</v>
      </c>
      <c r="X73" s="4"/>
    </row>
    <row r="74" spans="2:24" ht="16.8" x14ac:dyDescent="0.2">
      <c r="B74" s="88"/>
      <c r="C74" s="125" t="s">
        <v>5</v>
      </c>
      <c r="D74" s="139">
        <f>D$8</f>
        <v>45931</v>
      </c>
      <c r="E74" s="86">
        <f>E$8</f>
        <v>45931</v>
      </c>
      <c r="F74" s="70">
        <f t="shared" ref="F74:W74" si="132">F$8</f>
        <v>45936</v>
      </c>
      <c r="G74" s="70">
        <f t="shared" si="132"/>
        <v>45943</v>
      </c>
      <c r="H74" s="70">
        <f t="shared" si="132"/>
        <v>45950</v>
      </c>
      <c r="I74" s="70">
        <f t="shared" si="132"/>
        <v>45957</v>
      </c>
      <c r="J74" s="178">
        <f t="shared" si="132"/>
        <v>45962</v>
      </c>
      <c r="K74" s="70">
        <f t="shared" si="132"/>
        <v>45964</v>
      </c>
      <c r="L74" s="70">
        <f t="shared" si="132"/>
        <v>45971</v>
      </c>
      <c r="M74" s="70">
        <f t="shared" si="132"/>
        <v>45978</v>
      </c>
      <c r="N74" s="70">
        <f t="shared" si="132"/>
        <v>45985</v>
      </c>
      <c r="O74" s="178">
        <f t="shared" si="132"/>
        <v>45985</v>
      </c>
      <c r="P74" s="70">
        <f t="shared" si="132"/>
        <v>45992</v>
      </c>
      <c r="Q74" s="70">
        <f t="shared" si="132"/>
        <v>45999</v>
      </c>
      <c r="R74" s="70">
        <f t="shared" si="132"/>
        <v>46006</v>
      </c>
      <c r="S74" s="140">
        <f t="shared" si="132"/>
        <v>46013</v>
      </c>
      <c r="T74" s="70">
        <f t="shared" si="132"/>
        <v>45931</v>
      </c>
      <c r="U74" s="70">
        <f t="shared" si="132"/>
        <v>45962</v>
      </c>
      <c r="V74" s="70">
        <f t="shared" si="132"/>
        <v>45992</v>
      </c>
      <c r="W74" s="199">
        <f t="shared" si="132"/>
        <v>45931</v>
      </c>
      <c r="X74" s="6"/>
    </row>
    <row r="75" spans="2:24" ht="17.399999999999999" thickBot="1" x14ac:dyDescent="0.25">
      <c r="B75" s="97"/>
      <c r="C75" s="126" t="s">
        <v>6</v>
      </c>
      <c r="D75" s="141">
        <f>D$9</f>
        <v>45931</v>
      </c>
      <c r="E75" s="98">
        <f>E$9</f>
        <v>45935</v>
      </c>
      <c r="F75" s="98">
        <f t="shared" ref="F75:W75" si="133">F$9</f>
        <v>45942</v>
      </c>
      <c r="G75" s="98">
        <f t="shared" si="133"/>
        <v>45949</v>
      </c>
      <c r="H75" s="98">
        <f t="shared" si="133"/>
        <v>45956</v>
      </c>
      <c r="I75" s="98">
        <f t="shared" si="133"/>
        <v>45961</v>
      </c>
      <c r="J75" s="141">
        <f t="shared" si="133"/>
        <v>45963</v>
      </c>
      <c r="K75" s="98">
        <f t="shared" si="133"/>
        <v>45970</v>
      </c>
      <c r="L75" s="98">
        <f t="shared" si="133"/>
        <v>45977</v>
      </c>
      <c r="M75" s="98">
        <f t="shared" si="133"/>
        <v>45984</v>
      </c>
      <c r="N75" s="98">
        <f t="shared" si="133"/>
        <v>45991</v>
      </c>
      <c r="O75" s="141">
        <f t="shared" si="133"/>
        <v>45991</v>
      </c>
      <c r="P75" s="98">
        <f t="shared" si="133"/>
        <v>45998</v>
      </c>
      <c r="Q75" s="98">
        <f t="shared" si="133"/>
        <v>46005</v>
      </c>
      <c r="R75" s="98">
        <f t="shared" si="133"/>
        <v>46012</v>
      </c>
      <c r="S75" s="142">
        <f t="shared" si="133"/>
        <v>46022</v>
      </c>
      <c r="T75" s="98">
        <f t="shared" si="133"/>
        <v>45961</v>
      </c>
      <c r="U75" s="98">
        <f t="shared" si="133"/>
        <v>45991</v>
      </c>
      <c r="V75" s="98">
        <f t="shared" si="133"/>
        <v>46022</v>
      </c>
      <c r="W75" s="200">
        <f t="shared" si="133"/>
        <v>46022</v>
      </c>
      <c r="X75" s="6"/>
    </row>
    <row r="76" spans="2:24" ht="16.8" x14ac:dyDescent="0.2">
      <c r="B76" s="100" t="s">
        <v>7</v>
      </c>
      <c r="C76" s="127" t="s">
        <v>4</v>
      </c>
      <c r="D76" s="143">
        <f>'OL-Onshore'!D76+'OL-Overseas'!D76</f>
        <v>16.367000000000001</v>
      </c>
      <c r="E76" s="101">
        <f>'OL-Onshore'!E76+'OL-Overseas'!E76</f>
        <v>-9.4423524552205667</v>
      </c>
      <c r="F76" s="101">
        <f>'OL-Onshore'!F76+'OL-Overseas'!F76</f>
        <v>1.8640974484745851</v>
      </c>
      <c r="G76" s="101">
        <f>'OL-Onshore'!G76+'OL-Overseas'!G76</f>
        <v>10.258853429405587</v>
      </c>
      <c r="H76" s="101">
        <f>'OL-Onshore'!H76+'OL-Overseas'!H76</f>
        <v>22.992490288349721</v>
      </c>
      <c r="I76" s="101">
        <f>'OL-Onshore'!I76+'OL-Overseas'!I76</f>
        <v>1.179344867728759</v>
      </c>
      <c r="J76" s="143">
        <f>'OL-Onshore'!J76+'OL-Overseas'!J76</f>
        <v>0</v>
      </c>
      <c r="K76" s="101">
        <f>'OL-Onshore'!K76+'OL-Overseas'!K76</f>
        <v>7.8207516183618653</v>
      </c>
      <c r="L76" s="101">
        <f>'OL-Onshore'!L76+'OL-Overseas'!L76</f>
        <v>15.601176574143313</v>
      </c>
      <c r="M76" s="101">
        <f>'OL-Onshore'!M76+'OL-Overseas'!M76</f>
        <v>19.226988294208617</v>
      </c>
      <c r="N76" s="101">
        <f>'OL-Onshore'!N76+'OL-Overseas'!N76</f>
        <v>37.975636177163857</v>
      </c>
      <c r="O76" s="143">
        <f>'OL-Onshore'!O76+'OL-Overseas'!O76</f>
        <v>0</v>
      </c>
      <c r="P76" s="101">
        <f>'OL-Onshore'!P76+'OL-Overseas'!P76</f>
        <v>10.628232691840868</v>
      </c>
      <c r="Q76" s="101">
        <f>'OL-Onshore'!Q76+'OL-Overseas'!Q76</f>
        <v>15.25415034861645</v>
      </c>
      <c r="R76" s="101">
        <f>'OL-Onshore'!R76+'OL-Overseas'!R76</f>
        <v>14.754708015120656</v>
      </c>
      <c r="S76" s="144">
        <f>'OL-Onshore'!S76+'OL-Overseas'!S76</f>
        <v>82.518922701806304</v>
      </c>
      <c r="T76" s="102">
        <f>SUMIF($D$6:$S$6,T$6,$D76:$S76)</f>
        <v>43.219433578738084</v>
      </c>
      <c r="U76" s="102">
        <f>SUMIF($E$6:$S$6,U$6,$E76:$S76)</f>
        <v>80.624552663877651</v>
      </c>
      <c r="V76" s="102">
        <f>SUMIF($E$6:$S$6,V$6,$E76:$S76)</f>
        <v>123.15601375738427</v>
      </c>
      <c r="W76" s="201">
        <f>SUM(T76:V76)</f>
        <v>247</v>
      </c>
      <c r="X76" s="18"/>
    </row>
    <row r="77" spans="2:24" ht="17.399999999999999" thickBot="1" x14ac:dyDescent="0.25">
      <c r="B77" s="92"/>
      <c r="C77" s="128" t="s">
        <v>8</v>
      </c>
      <c r="D77" s="179">
        <f>D76</f>
        <v>16.367000000000001</v>
      </c>
      <c r="E77" s="103">
        <f>E76</f>
        <v>-9.4423524552205667</v>
      </c>
      <c r="F77" s="103">
        <f t="shared" ref="F77:S77" si="134">E77+F76</f>
        <v>-7.578255006745982</v>
      </c>
      <c r="G77" s="103">
        <f t="shared" si="134"/>
        <v>2.6805984226596049</v>
      </c>
      <c r="H77" s="103">
        <f>G77+H76</f>
        <v>25.673088711009328</v>
      </c>
      <c r="I77" s="103">
        <f t="shared" ref="I77:P77" si="135">H77+I76</f>
        <v>26.852433578738086</v>
      </c>
      <c r="J77" s="179">
        <f t="shared" si="135"/>
        <v>26.852433578738086</v>
      </c>
      <c r="K77" s="103">
        <f t="shared" si="135"/>
        <v>34.673185197099954</v>
      </c>
      <c r="L77" s="103">
        <f t="shared" si="135"/>
        <v>50.274361771243264</v>
      </c>
      <c r="M77" s="103">
        <f t="shared" si="135"/>
        <v>69.501350065451874</v>
      </c>
      <c r="N77" s="103">
        <f t="shared" si="135"/>
        <v>107.47698624261574</v>
      </c>
      <c r="O77" s="179">
        <f t="shared" si="135"/>
        <v>107.47698624261574</v>
      </c>
      <c r="P77" s="103">
        <f t="shared" si="135"/>
        <v>118.1052189344566</v>
      </c>
      <c r="Q77" s="103">
        <f>P77+Q76</f>
        <v>133.35936928307305</v>
      </c>
      <c r="R77" s="103">
        <f t="shared" si="134"/>
        <v>148.11407729819371</v>
      </c>
      <c r="S77" s="146">
        <f t="shared" si="134"/>
        <v>230.63300000000001</v>
      </c>
      <c r="T77" s="104">
        <f>IFERROR(T76/$W76,0)</f>
        <v>0.17497746388153071</v>
      </c>
      <c r="U77" s="104">
        <f>IFERROR(U76/$W76,0)</f>
        <v>0.32641519297116456</v>
      </c>
      <c r="V77" s="104">
        <f>IFERROR(V76/$W76,0)</f>
        <v>0.49860734314730476</v>
      </c>
      <c r="W77" s="202"/>
      <c r="X77" s="14"/>
    </row>
    <row r="78" spans="2:24" s="4" customFormat="1" ht="16.8" x14ac:dyDescent="0.2">
      <c r="B78" s="99"/>
      <c r="C78" s="129">
        <v>0</v>
      </c>
      <c r="D78" s="147">
        <f>'OL-Onshore'!D78+'OL-Overseas'!D78</f>
        <v>16.367000000000001</v>
      </c>
      <c r="E78" s="71">
        <f>'OL-Onshore'!E78+'OL-Overseas'!E78</f>
        <v>-9.4423524552205667</v>
      </c>
      <c r="F78" s="71">
        <f>'OL-Onshore'!F78+'OL-Overseas'!F78</f>
        <v>1.8640974484745851</v>
      </c>
      <c r="G78" s="71">
        <f>'OL-Onshore'!G78+'OL-Overseas'!G78</f>
        <v>10.258853429405587</v>
      </c>
      <c r="H78" s="71">
        <f>'OL-Onshore'!H78+'OL-Overseas'!H78</f>
        <v>22.992490288349721</v>
      </c>
      <c r="I78" s="71">
        <f>'OL-Onshore'!I78+'OL-Overseas'!I78</f>
        <v>1.179344867728759</v>
      </c>
      <c r="J78" s="236">
        <f>'OL-Onshore'!J78+'OL-Overseas'!J78</f>
        <v>0</v>
      </c>
      <c r="K78" s="72">
        <f>'OL-Onshore'!K78+'OL-Overseas'!K78</f>
        <v>7.8207516183618653</v>
      </c>
      <c r="L78" s="71">
        <f>'OL-Onshore'!L78+'OL-Overseas'!L78</f>
        <v>15.601176574143313</v>
      </c>
      <c r="M78" s="71">
        <f>'OL-Onshore'!M78+'OL-Overseas'!M78</f>
        <v>19.226988294208617</v>
      </c>
      <c r="N78" s="71">
        <f>'OL-Onshore'!N78+'OL-Overseas'!N78</f>
        <v>37.975636177163857</v>
      </c>
      <c r="O78" s="147">
        <f>'OL-Onshore'!O78+'OL-Overseas'!O78</f>
        <v>0</v>
      </c>
      <c r="P78" s="71">
        <f>'OL-Onshore'!P78+'OL-Overseas'!P78</f>
        <v>10.628232691840868</v>
      </c>
      <c r="Q78" s="71">
        <f>'OL-Onshore'!Q78+'OL-Overseas'!Q78</f>
        <v>15.25415034861645</v>
      </c>
      <c r="R78" s="71">
        <f>'OL-Onshore'!R78+'OL-Overseas'!R78</f>
        <v>14.754708015120656</v>
      </c>
      <c r="S78" s="148">
        <f>'OL-Onshore'!S78+'OL-Overseas'!S78</f>
        <v>82.518922701806304</v>
      </c>
      <c r="T78" s="173">
        <f t="shared" ref="T78:T91" si="136">SUMIF($D$6:$S$6,T$6,$D78:$S78)</f>
        <v>43.219433578738084</v>
      </c>
      <c r="U78" s="73">
        <f t="shared" ref="U78:V91" si="137">SUMIF($E$6:$S$6,U$6,$E78:$S78)</f>
        <v>80.624552663877651</v>
      </c>
      <c r="V78" s="89">
        <f t="shared" si="137"/>
        <v>123.15601375738427</v>
      </c>
      <c r="W78" s="89">
        <f t="shared" ref="W78" si="138">SUM(T78:V78)</f>
        <v>247</v>
      </c>
      <c r="X78" s="16"/>
    </row>
    <row r="79" spans="2:24" s="4" customFormat="1" ht="16.8" x14ac:dyDescent="0.2">
      <c r="B79" s="90" t="s">
        <v>4</v>
      </c>
      <c r="C79" s="130">
        <v>1</v>
      </c>
      <c r="D79" s="149">
        <f>'OL-Onshore'!D79+'OL-Overseas'!D79</f>
        <v>16.367000000000001</v>
      </c>
      <c r="E79" s="75">
        <f>'OL-Onshore'!E79+'OL-Overseas'!E79</f>
        <v>2.2609999999999983</v>
      </c>
      <c r="F79" s="71">
        <f>'OL-Onshore'!F79+'OL-Overseas'!F79</f>
        <v>1.404566460171961</v>
      </c>
      <c r="G79" s="71">
        <f>'OL-Onshore'!G79+'OL-Overseas'!G79</f>
        <v>7.7298756342134656</v>
      </c>
      <c r="H79" s="71">
        <f>'OL-Onshore'!H79+'OL-Overseas'!H79</f>
        <v>17.324459470331092</v>
      </c>
      <c r="I79" s="71">
        <f>'OL-Onshore'!I79+'OL-Overseas'!I79</f>
        <v>0.88861676600826955</v>
      </c>
      <c r="J79" s="236">
        <f>'OL-Onshore'!J79+'OL-Overseas'!J79</f>
        <v>0</v>
      </c>
      <c r="K79" s="72">
        <f>'OL-Onshore'!K79+'OL-Overseas'!K79</f>
        <v>5.7708931539771395</v>
      </c>
      <c r="L79" s="71">
        <f>'OL-Onshore'!L79+'OL-Overseas'!L79</f>
        <v>11.51202946713329</v>
      </c>
      <c r="M79" s="71">
        <f>'OL-Onshore'!M79+'OL-Overseas'!M79</f>
        <v>14.187497638735667</v>
      </c>
      <c r="N79" s="71">
        <f>'OL-Onshore'!N79+'OL-Overseas'!N79</f>
        <v>28.022030301817122</v>
      </c>
      <c r="O79" s="147">
        <f>'OL-Onshore'!O79+'OL-Overseas'!O79</f>
        <v>0</v>
      </c>
      <c r="P79" s="71">
        <f>'OL-Onshore'!P79+'OL-Overseas'!P79</f>
        <v>12.214063398673202</v>
      </c>
      <c r="Q79" s="71">
        <f>'OL-Onshore'!Q79+'OL-Overseas'!Q79</f>
        <v>17.530210793552303</v>
      </c>
      <c r="R79" s="71">
        <f>'OL-Onshore'!R79+'OL-Overseas'!R79</f>
        <v>16.956247040389282</v>
      </c>
      <c r="S79" s="148">
        <f>'OL-Onshore'!S79+'OL-Overseas'!S79</f>
        <v>94.831509874997224</v>
      </c>
      <c r="T79" s="173">
        <f t="shared" si="136"/>
        <v>45.975518330724789</v>
      </c>
      <c r="U79" s="73">
        <f t="shared" si="137"/>
        <v>59.492450561663219</v>
      </c>
      <c r="V79" s="89">
        <f t="shared" si="137"/>
        <v>141.532031107612</v>
      </c>
      <c r="W79" s="89">
        <f t="shared" ref="W79" si="139">SUM(T79:V79)</f>
        <v>247</v>
      </c>
      <c r="X79" s="16"/>
    </row>
    <row r="80" spans="2:24" s="4" customFormat="1" ht="16.8" x14ac:dyDescent="0.2">
      <c r="B80" s="90"/>
      <c r="C80" s="130">
        <v>2</v>
      </c>
      <c r="D80" s="152">
        <f>'OL-Onshore'!D80+'OL-Overseas'!D80</f>
        <v>16.367000000000001</v>
      </c>
      <c r="E80" s="87">
        <f>'OL-Onshore'!E80+'OL-Overseas'!E80</f>
        <v>2.2609999999999983</v>
      </c>
      <c r="F80" s="242">
        <f>'OL-Onshore'!F80+'OL-Overseas'!F80</f>
        <v>13.113000000000003</v>
      </c>
      <c r="G80" s="243">
        <f>'OL-Onshore'!G80+'OL-Overseas'!G80</f>
        <v>7.7298756342134656</v>
      </c>
      <c r="H80" s="243">
        <f>'OL-Onshore'!H80+'OL-Overseas'!H80</f>
        <v>6.5889699075354997</v>
      </c>
      <c r="I80" s="243">
        <f>'OL-Onshore'!I80+'OL-Overseas'!I80</f>
        <v>0.83253297370280432</v>
      </c>
      <c r="J80" s="257">
        <f>'OL-Onshore'!J80+'OL-Overseas'!J80</f>
        <v>0</v>
      </c>
      <c r="K80" s="245">
        <f>'OL-Onshore'!K80+'OL-Overseas'!K80</f>
        <v>5.7708931539771395</v>
      </c>
      <c r="L80" s="243">
        <f>'OL-Onshore'!L80+'OL-Overseas'!L80</f>
        <v>11.51202946713329</v>
      </c>
      <c r="M80" s="243">
        <f>'OL-Onshore'!M80+'OL-Overseas'!M80</f>
        <v>14.187497638735667</v>
      </c>
      <c r="N80" s="243">
        <f>'OL-Onshore'!N80+'OL-Overseas'!N80</f>
        <v>28.022030301817122</v>
      </c>
      <c r="O80" s="246">
        <f>'OL-Onshore'!O80+'OL-Overseas'!O80</f>
        <v>0</v>
      </c>
      <c r="P80" s="243">
        <f>'OL-Onshore'!P80+'OL-Overseas'!P80</f>
        <v>12.214063398673202</v>
      </c>
      <c r="Q80" s="243">
        <f>'OL-Onshore'!Q80+'OL-Overseas'!Q80</f>
        <v>17.530210793552303</v>
      </c>
      <c r="R80" s="243">
        <f>'OL-Onshore'!R80+'OL-Overseas'!R80</f>
        <v>16.956247040389282</v>
      </c>
      <c r="S80" s="244">
        <f>'OL-Onshore'!S80+'OL-Overseas'!S80</f>
        <v>93.914649690270224</v>
      </c>
      <c r="T80" s="291">
        <f t="shared" si="136"/>
        <v>46.892378515451774</v>
      </c>
      <c r="U80" s="292">
        <f t="shared" si="137"/>
        <v>59.492450561663219</v>
      </c>
      <c r="V80" s="293">
        <f t="shared" si="137"/>
        <v>140.615170922885</v>
      </c>
      <c r="W80" s="293">
        <f t="shared" ref="W80" si="140">SUM(T80:V80)</f>
        <v>247</v>
      </c>
      <c r="X80" s="16"/>
    </row>
    <row r="81" spans="2:25" s="4" customFormat="1" ht="16.8" x14ac:dyDescent="0.2">
      <c r="B81" s="90"/>
      <c r="C81" s="130">
        <v>3</v>
      </c>
      <c r="D81" s="152">
        <f>'OL-Onshore'!D81+'OL-Overseas'!D81</f>
        <v>16.367000000000001</v>
      </c>
      <c r="E81" s="87">
        <f>'OL-Onshore'!E81+'OL-Overseas'!E81</f>
        <v>2.2609999999999983</v>
      </c>
      <c r="F81" s="87">
        <f>'OL-Onshore'!F81+'OL-Overseas'!F81</f>
        <v>13.113000000000003</v>
      </c>
      <c r="G81" s="242">
        <f>'OL-Onshore'!G81+'OL-Overseas'!G81</f>
        <v>21.876000000000001</v>
      </c>
      <c r="H81" s="243">
        <f>'OL-Onshore'!H81+'OL-Overseas'!H81</f>
        <v>3.3955183307247898</v>
      </c>
      <c r="I81" s="243">
        <f>'OL-Onshore'!I81+'OL-Overseas'!I81</f>
        <v>2.2000000000000002</v>
      </c>
      <c r="J81" s="257">
        <f>'OL-Onshore'!J81+'OL-Overseas'!J81</f>
        <v>0</v>
      </c>
      <c r="K81" s="245">
        <f>'OL-Onshore'!K81+'OL-Overseas'!K81</f>
        <v>8.9241939969442399</v>
      </c>
      <c r="L81" s="243">
        <f>'OL-Onshore'!L81+'OL-Overseas'!L81</f>
        <v>17.802371577861148</v>
      </c>
      <c r="M81" s="243">
        <f>'OL-Onshore'!M81+'OL-Overseas'!M81</f>
        <v>21.939754883870609</v>
      </c>
      <c r="N81" s="243">
        <f>'OL-Onshore'!N81+'OL-Overseas'!N81</f>
        <v>35.589130102987212</v>
      </c>
      <c r="O81" s="246">
        <f>'OL-Onshore'!O81+'OL-Overseas'!O81</f>
        <v>0</v>
      </c>
      <c r="P81" s="243">
        <f>'OL-Onshore'!P81+'OL-Overseas'!P81</f>
        <v>35</v>
      </c>
      <c r="Q81" s="243">
        <f>'OL-Onshore'!Q81+'OL-Overseas'!Q81</f>
        <v>60</v>
      </c>
      <c r="R81" s="243">
        <f>'OL-Onshore'!R81+'OL-Overseas'!R81</f>
        <v>18.532031107611999</v>
      </c>
      <c r="S81" s="244">
        <f>'OL-Onshore'!S81+'OL-Overseas'!S81</f>
        <v>0</v>
      </c>
      <c r="T81" s="173">
        <f t="shared" si="136"/>
        <v>59.212518330724798</v>
      </c>
      <c r="U81" s="73">
        <f t="shared" si="137"/>
        <v>84.25545056166321</v>
      </c>
      <c r="V81" s="89">
        <f t="shared" si="137"/>
        <v>113.532031107612</v>
      </c>
      <c r="W81" s="89">
        <f t="shared" ref="W81" si="141">SUM(T81:V81)</f>
        <v>257</v>
      </c>
      <c r="X81" s="16"/>
    </row>
    <row r="82" spans="2:25" s="4" customFormat="1" ht="16.8" x14ac:dyDescent="0.2">
      <c r="B82" s="90"/>
      <c r="C82" s="130">
        <v>4</v>
      </c>
      <c r="D82" s="152">
        <f>'OL-Onshore'!D82+'OL-Overseas'!D82</f>
        <v>16.367000000000001</v>
      </c>
      <c r="E82" s="87">
        <f>'OL-Onshore'!E82+'OL-Overseas'!E82</f>
        <v>2.2609999999999983</v>
      </c>
      <c r="F82" s="87">
        <f>'OL-Onshore'!F82+'OL-Overseas'!F82</f>
        <v>13.113000000000003</v>
      </c>
      <c r="G82" s="87">
        <f>'OL-Onshore'!G82+'OL-Overseas'!G82</f>
        <v>21.876000000000001</v>
      </c>
      <c r="H82" s="242">
        <f>'OL-Onshore'!H82+'OL-Overseas'!H82</f>
        <v>25.101999999999997</v>
      </c>
      <c r="I82" s="243">
        <f>'OL-Onshore'!I82+'OL-Overseas'!I82</f>
        <v>5</v>
      </c>
      <c r="J82" s="257">
        <f>'OL-Onshore'!J82+'OL-Overseas'!J82</f>
        <v>0</v>
      </c>
      <c r="K82" s="245">
        <f>'OL-Onshore'!K82+'OL-Overseas'!K82</f>
        <v>8.3451792363071782</v>
      </c>
      <c r="L82" s="243">
        <f>'OL-Onshore'!L82+'OL-Overseas'!L82</f>
        <v>16.447843305632581</v>
      </c>
      <c r="M82" s="243">
        <f>'OL-Onshore'!M82+'OL-Overseas'!M82</f>
        <v>20.270425707923934</v>
      </c>
      <c r="N82" s="243">
        <f>'OL-Onshore'!N82+'OL-Overseas'!N82</f>
        <v>32.529002311799516</v>
      </c>
      <c r="O82" s="246">
        <f>'OL-Onshore'!O82+'OL-Overseas'!O82</f>
        <v>0</v>
      </c>
      <c r="P82" s="243">
        <f>'OL-Onshore'!P82+'OL-Overseas'!P82</f>
        <v>28.217085665597995</v>
      </c>
      <c r="Q82" s="243">
        <f>'OL-Onshore'!Q82+'OL-Overseas'!Q82</f>
        <v>48.372146855310859</v>
      </c>
      <c r="R82" s="243">
        <f>'OL-Onshore'!R82+'OL-Overseas'!R82</f>
        <v>19.091316917427932</v>
      </c>
      <c r="S82" s="244">
        <f>'OL-Onshore'!S82+'OL-Overseas'!S82</f>
        <v>0</v>
      </c>
      <c r="T82" s="173">
        <f t="shared" si="136"/>
        <v>83.718999999999994</v>
      </c>
      <c r="U82" s="73">
        <f t="shared" si="137"/>
        <v>77.592450561663213</v>
      </c>
      <c r="V82" s="89">
        <f t="shared" si="137"/>
        <v>95.680549438336783</v>
      </c>
      <c r="W82" s="89">
        <f t="shared" ref="W82" si="142">SUM(T82:V82)</f>
        <v>256.99199999999996</v>
      </c>
      <c r="X82" s="16"/>
    </row>
    <row r="83" spans="2:25" s="4" customFormat="1" ht="16.8" x14ac:dyDescent="0.2">
      <c r="B83" s="90"/>
      <c r="C83" s="130">
        <v>5</v>
      </c>
      <c r="D83" s="152">
        <f>'OL-Onshore'!D83+'OL-Overseas'!D83</f>
        <v>16.367000000000001</v>
      </c>
      <c r="E83" s="87">
        <f>'OL-Onshore'!E83+'OL-Overseas'!E83</f>
        <v>2.2609999999999983</v>
      </c>
      <c r="F83" s="87">
        <f>'OL-Onshore'!F83+'OL-Overseas'!F83</f>
        <v>13.113000000000003</v>
      </c>
      <c r="G83" s="87">
        <f>'OL-Onshore'!G83+'OL-Overseas'!G83</f>
        <v>21.876000000000001</v>
      </c>
      <c r="H83" s="87">
        <f>'OL-Onshore'!H83+'OL-Overseas'!H83</f>
        <v>25.101999999999997</v>
      </c>
      <c r="I83" s="242">
        <f>'OL-Onshore'!I83+'OL-Overseas'!I83</f>
        <v>10.199999999999996</v>
      </c>
      <c r="J83" s="250">
        <f>'OL-Onshore'!J83+'OL-Overseas'!J83</f>
        <v>-0.31000000000000227</v>
      </c>
      <c r="K83" s="245">
        <f>'OL-Onshore'!K83+'OL-Overseas'!K83</f>
        <v>8.2451792363071785</v>
      </c>
      <c r="L83" s="243">
        <f>'OL-Onshore'!L83+'OL-Overseas'!L83</f>
        <v>16.447843305632581</v>
      </c>
      <c r="M83" s="243">
        <f>'OL-Onshore'!M83+'OL-Overseas'!M83</f>
        <v>20.270425707923934</v>
      </c>
      <c r="N83" s="243">
        <f>'OL-Onshore'!N83+'OL-Overseas'!N83</f>
        <v>27.739002311799496</v>
      </c>
      <c r="O83" s="246">
        <f>'OL-Onshore'!O83+'OL-Overseas'!O83</f>
        <v>0</v>
      </c>
      <c r="P83" s="243">
        <f>'OL-Onshore'!P83+'OL-Overseas'!P83</f>
        <v>28.217085665597995</v>
      </c>
      <c r="Q83" s="243">
        <f>'OL-Onshore'!Q83+'OL-Overseas'!Q83</f>
        <v>48.372146855310859</v>
      </c>
      <c r="R83" s="243">
        <f>'OL-Onshore'!R83+'OL-Overseas'!R83</f>
        <v>19.091316917427932</v>
      </c>
      <c r="S83" s="244">
        <f>'OL-Onshore'!S83+'OL-Overseas'!S83</f>
        <v>0</v>
      </c>
      <c r="T83" s="173">
        <f t="shared" si="136"/>
        <v>88.918999999999983</v>
      </c>
      <c r="U83" s="73">
        <f t="shared" si="137"/>
        <v>72.392450561663196</v>
      </c>
      <c r="V83" s="89">
        <f t="shared" si="137"/>
        <v>95.680549438336783</v>
      </c>
      <c r="W83" s="89">
        <f t="shared" ref="W83" si="143">SUM(T83:V83)</f>
        <v>256.99199999999996</v>
      </c>
      <c r="X83" s="16"/>
    </row>
    <row r="84" spans="2:25" s="4" customFormat="1" ht="16.8" x14ac:dyDescent="0.2">
      <c r="B84" s="90"/>
      <c r="C84" s="130">
        <v>6</v>
      </c>
      <c r="D84" s="152">
        <f>'OL-Onshore'!D84+'OL-Overseas'!D84</f>
        <v>16.367000000000001</v>
      </c>
      <c r="E84" s="87">
        <f>'OL-Onshore'!E84+'OL-Overseas'!E84</f>
        <v>2.2609999999999983</v>
      </c>
      <c r="F84" s="87">
        <f>'OL-Onshore'!F84+'OL-Overseas'!F84</f>
        <v>13.113000000000003</v>
      </c>
      <c r="G84" s="87">
        <f>'OL-Onshore'!G84+'OL-Overseas'!G84</f>
        <v>21.876000000000001</v>
      </c>
      <c r="H84" s="87">
        <f>'OL-Onshore'!H84+'OL-Overseas'!H84</f>
        <v>25.101999999999997</v>
      </c>
      <c r="I84" s="87">
        <f>'OL-Onshore'!I84+'OL-Overseas'!I84</f>
        <v>10.199999999999996</v>
      </c>
      <c r="J84" s="152">
        <f>'OL-Onshore'!J84+'OL-Overseas'!J84</f>
        <v>-0.31000000000000227</v>
      </c>
      <c r="K84" s="242">
        <f>'OL-Onshore'!K84+'OL-Overseas'!K84</f>
        <v>1.6410000000000089</v>
      </c>
      <c r="L84" s="243">
        <f>'OL-Onshore'!L84+'OL-Overseas'!L84</f>
        <v>14.24584330563258</v>
      </c>
      <c r="M84" s="243">
        <f>'OL-Onshore'!M84+'OL-Overseas'!M84</f>
        <v>20.270425707923934</v>
      </c>
      <c r="N84" s="243">
        <f>'OL-Onshore'!N84+'OL-Overseas'!N84</f>
        <v>36.545181548106669</v>
      </c>
      <c r="O84" s="246">
        <f>'OL-Onshore'!O84+'OL-Overseas'!O84</f>
        <v>0</v>
      </c>
      <c r="P84" s="243">
        <f>'OL-Onshore'!P84+'OL-Overseas'!P84</f>
        <v>28.217085665597995</v>
      </c>
      <c r="Q84" s="243">
        <f>'OL-Onshore'!Q84+'OL-Overseas'!Q84</f>
        <v>48.372146855310859</v>
      </c>
      <c r="R84" s="243">
        <f>'OL-Onshore'!R84+'OL-Overseas'!R84</f>
        <v>19.091316917427932</v>
      </c>
      <c r="S84" s="244">
        <f>'OL-Onshore'!S84+'OL-Overseas'!S84</f>
        <v>0</v>
      </c>
      <c r="T84" s="173">
        <f t="shared" si="136"/>
        <v>88.918999999999983</v>
      </c>
      <c r="U84" s="73">
        <f t="shared" si="137"/>
        <v>72.392450561663196</v>
      </c>
      <c r="V84" s="89">
        <f t="shared" si="137"/>
        <v>95.680549438336783</v>
      </c>
      <c r="W84" s="89">
        <f t="shared" ref="W84" si="144">SUM(T84:V84)</f>
        <v>256.99199999999996</v>
      </c>
      <c r="X84" s="15"/>
    </row>
    <row r="85" spans="2:25" s="4" customFormat="1" ht="16.8" x14ac:dyDescent="0.2">
      <c r="B85" s="90"/>
      <c r="C85" s="130">
        <v>7</v>
      </c>
      <c r="D85" s="152">
        <f>'OL-Onshore'!D85+'OL-Overseas'!D85</f>
        <v>16.367000000000001</v>
      </c>
      <c r="E85" s="87">
        <f>'OL-Onshore'!E85+'OL-Overseas'!E85</f>
        <v>2.2609999999999983</v>
      </c>
      <c r="F85" s="87">
        <f>'OL-Onshore'!F85+'OL-Overseas'!F85</f>
        <v>13.113000000000003</v>
      </c>
      <c r="G85" s="87">
        <f>'OL-Onshore'!G85+'OL-Overseas'!G85</f>
        <v>21.876000000000001</v>
      </c>
      <c r="H85" s="87">
        <f>'OL-Onshore'!H85+'OL-Overseas'!H85</f>
        <v>25.101999999999997</v>
      </c>
      <c r="I85" s="87">
        <f>'OL-Onshore'!I85+'OL-Overseas'!I85</f>
        <v>10.199999999999996</v>
      </c>
      <c r="J85" s="152">
        <f>'OL-Onshore'!J85+'OL-Overseas'!J85</f>
        <v>-0.31000000000000227</v>
      </c>
      <c r="K85" s="87">
        <f>'OL-Onshore'!K85+'OL-Overseas'!K85</f>
        <v>1.6410000000000089</v>
      </c>
      <c r="L85" s="242">
        <f>'OL-Onshore'!L85+'OL-Overseas'!L85</f>
        <v>3.1610000000000014</v>
      </c>
      <c r="M85" s="243">
        <f>'OL-Onshore'!M85+'OL-Overseas'!M85</f>
        <v>21.677294339987888</v>
      </c>
      <c r="N85" s="243">
        <f>'OL-Onshore'!N85+'OL-Overseas'!N85</f>
        <v>50.177156221675318</v>
      </c>
      <c r="O85" s="246">
        <f>'OL-Onshore'!O85+'OL-Overseas'!O85</f>
        <v>0</v>
      </c>
      <c r="P85" s="243">
        <f>'OL-Onshore'!P85+'OL-Overseas'!P85</f>
        <v>30.002466682140167</v>
      </c>
      <c r="Q85" s="243">
        <f>'OL-Onshore'!Q85+'OL-Overseas'!Q85</f>
        <v>51.43280002652601</v>
      </c>
      <c r="R85" s="243">
        <f>'OL-Onshore'!R85+'OL-Overseas'!R85</f>
        <v>20.299282729670644</v>
      </c>
      <c r="S85" s="244">
        <f>'OL-Onshore'!S85+'OL-Overseas'!S85</f>
        <v>0</v>
      </c>
      <c r="T85" s="173">
        <f t="shared" si="136"/>
        <v>88.918999999999983</v>
      </c>
      <c r="U85" s="73">
        <f t="shared" si="137"/>
        <v>76.346450561663218</v>
      </c>
      <c r="V85" s="89">
        <f t="shared" si="137"/>
        <v>101.73454943833681</v>
      </c>
      <c r="W85" s="89">
        <f t="shared" ref="W85" si="145">SUM(T85:V85)</f>
        <v>267</v>
      </c>
      <c r="X85" s="15"/>
    </row>
    <row r="86" spans="2:25" s="4" customFormat="1" ht="16.8" x14ac:dyDescent="0.2">
      <c r="B86" s="90"/>
      <c r="C86" s="130">
        <v>8</v>
      </c>
      <c r="D86" s="152">
        <f>'OL-Onshore'!D86+'OL-Overseas'!D86</f>
        <v>16.367000000000001</v>
      </c>
      <c r="E86" s="87">
        <f>'OL-Onshore'!E86+'OL-Overseas'!E86</f>
        <v>2.2609999999999983</v>
      </c>
      <c r="F86" s="87">
        <f>'OL-Onshore'!F86+'OL-Overseas'!F86</f>
        <v>13.113000000000003</v>
      </c>
      <c r="G86" s="87">
        <f>'OL-Onshore'!G86+'OL-Overseas'!G86</f>
        <v>21.876000000000001</v>
      </c>
      <c r="H86" s="87">
        <f>'OL-Onshore'!H86+'OL-Overseas'!H86</f>
        <v>25.101999999999997</v>
      </c>
      <c r="I86" s="87">
        <f>'OL-Onshore'!I86+'OL-Overseas'!I86</f>
        <v>10.199999999999996</v>
      </c>
      <c r="J86" s="152">
        <f>'OL-Onshore'!J86+'OL-Overseas'!J86</f>
        <v>-0.31000000000000227</v>
      </c>
      <c r="K86" s="87">
        <f>'OL-Onshore'!K86+'OL-Overseas'!K86</f>
        <v>1.6410000000000089</v>
      </c>
      <c r="L86" s="87">
        <f>'OL-Onshore'!L86+'OL-Overseas'!L86</f>
        <v>3.1610000000000014</v>
      </c>
      <c r="M86" s="242">
        <f>'OL-Onshore'!M86+'OL-Overseas'!M86</f>
        <v>27.11399999999999</v>
      </c>
      <c r="N86" s="243">
        <f>'OL-Onshore'!N86+'OL-Overseas'!N86</f>
        <v>51.740450561663216</v>
      </c>
      <c r="O86" s="246">
        <f>'OL-Onshore'!O86+'OL-Overseas'!O86</f>
        <v>0</v>
      </c>
      <c r="P86" s="243">
        <f>'OL-Onshore'!P86+'OL-Overseas'!P86</f>
        <v>27.938101449930862</v>
      </c>
      <c r="Q86" s="243">
        <f>'OL-Onshore'!Q86+'OL-Overseas'!Q86</f>
        <v>47.893888199881481</v>
      </c>
      <c r="R86" s="243">
        <f>'OL-Onshore'!R86+'OL-Overseas'!R86</f>
        <v>18.902559788524474</v>
      </c>
      <c r="S86" s="244">
        <f>'OL-Onshore'!S86+'OL-Overseas'!S86</f>
        <v>0</v>
      </c>
      <c r="T86" s="173">
        <f t="shared" si="136"/>
        <v>88.918999999999983</v>
      </c>
      <c r="U86" s="73">
        <f t="shared" si="137"/>
        <v>83.346450561663218</v>
      </c>
      <c r="V86" s="89">
        <f t="shared" si="137"/>
        <v>94.734549438336813</v>
      </c>
      <c r="W86" s="89">
        <f t="shared" ref="W86" si="146">SUM(T86:V86)</f>
        <v>267</v>
      </c>
      <c r="X86" s="15"/>
    </row>
    <row r="87" spans="2:25" s="4" customFormat="1" ht="16.8" x14ac:dyDescent="0.2">
      <c r="B87" s="90"/>
      <c r="C87" s="130">
        <v>9</v>
      </c>
      <c r="D87" s="152">
        <f>'OL-Onshore'!D87+'OL-Overseas'!D87</f>
        <v>16.367000000000001</v>
      </c>
      <c r="E87" s="87">
        <f>'OL-Onshore'!E87+'OL-Overseas'!E87</f>
        <v>2.2609999999999983</v>
      </c>
      <c r="F87" s="87">
        <f>'OL-Onshore'!F87+'OL-Overseas'!F87</f>
        <v>13.113000000000003</v>
      </c>
      <c r="G87" s="87">
        <f>'OL-Onshore'!G87+'OL-Overseas'!G87</f>
        <v>21.876000000000001</v>
      </c>
      <c r="H87" s="87">
        <f>'OL-Onshore'!H87+'OL-Overseas'!H87</f>
        <v>25.101999999999997</v>
      </c>
      <c r="I87" s="87">
        <f>'OL-Onshore'!I87+'OL-Overseas'!I87</f>
        <v>10.199999999999996</v>
      </c>
      <c r="J87" s="152">
        <f>'OL-Onshore'!J87+'OL-Overseas'!J87</f>
        <v>-0.31000000000000227</v>
      </c>
      <c r="K87" s="87">
        <f>'OL-Onshore'!K87+'OL-Overseas'!K87</f>
        <v>1.6410000000000089</v>
      </c>
      <c r="L87" s="87">
        <f>'OL-Onshore'!L87+'OL-Overseas'!L87</f>
        <v>3.1610000000000014</v>
      </c>
      <c r="M87" s="87">
        <f>'OL-Onshore'!M87+'OL-Overseas'!M87</f>
        <v>27.11399999999999</v>
      </c>
      <c r="N87" s="242">
        <f>'OL-Onshore'!N87+'OL-Overseas'!N87</f>
        <v>65.972999999999999</v>
      </c>
      <c r="O87" s="250">
        <f>'OL-Onshore'!O87+'OL-Overseas'!O87</f>
        <v>0</v>
      </c>
      <c r="P87" s="243">
        <f>'OL-Onshore'!P87+'OL-Overseas'!P87</f>
        <v>18.960552011594082</v>
      </c>
      <c r="Q87" s="243">
        <f>'OL-Onshore'!Q87+'OL-Overseas'!Q87</f>
        <v>47.893888199881481</v>
      </c>
      <c r="R87" s="243">
        <f>'OL-Onshore'!R87+'OL-Overseas'!R87</f>
        <v>13.647559788524472</v>
      </c>
      <c r="S87" s="244">
        <f>'OL-Onshore'!S87+'OL-Overseas'!S87</f>
        <v>0</v>
      </c>
      <c r="T87" s="173">
        <f t="shared" si="136"/>
        <v>88.918999999999983</v>
      </c>
      <c r="U87" s="73">
        <f t="shared" si="137"/>
        <v>97.578999999999994</v>
      </c>
      <c r="V87" s="89">
        <f t="shared" si="137"/>
        <v>80.502000000000038</v>
      </c>
      <c r="W87" s="89">
        <f t="shared" ref="W87" si="147">SUM(T87:V87)</f>
        <v>267</v>
      </c>
      <c r="X87" s="15"/>
    </row>
    <row r="88" spans="2:25" s="4" customFormat="1" ht="16.8" x14ac:dyDescent="0.2">
      <c r="B88" s="90"/>
      <c r="C88" s="130">
        <v>10</v>
      </c>
      <c r="D88" s="152">
        <f>'OL-Onshore'!D88+'OL-Overseas'!D88</f>
        <v>16.367000000000001</v>
      </c>
      <c r="E88" s="87">
        <f>'OL-Onshore'!E88+'OL-Overseas'!E88</f>
        <v>2.2609999999999983</v>
      </c>
      <c r="F88" s="87">
        <f>'OL-Onshore'!F88+'OL-Overseas'!F88</f>
        <v>13.113000000000003</v>
      </c>
      <c r="G88" s="87">
        <f>'OL-Onshore'!G88+'OL-Overseas'!G88</f>
        <v>21.876000000000001</v>
      </c>
      <c r="H88" s="87">
        <f>'OL-Onshore'!H88+'OL-Overseas'!H88</f>
        <v>25.101999999999997</v>
      </c>
      <c r="I88" s="87">
        <f>'OL-Onshore'!I88+'OL-Overseas'!I88</f>
        <v>10.199999999999996</v>
      </c>
      <c r="J88" s="152">
        <f>'OL-Onshore'!J88+'OL-Overseas'!J88</f>
        <v>-0.31000000000000227</v>
      </c>
      <c r="K88" s="87">
        <f>'OL-Onshore'!K88+'OL-Overseas'!K88</f>
        <v>1.6410000000000089</v>
      </c>
      <c r="L88" s="87">
        <f>'OL-Onshore'!L88+'OL-Overseas'!L88</f>
        <v>3.1610000000000014</v>
      </c>
      <c r="M88" s="87">
        <f>'OL-Onshore'!M88+'OL-Overseas'!M88</f>
        <v>27.11399999999999</v>
      </c>
      <c r="N88" s="87">
        <f>'OL-Onshore'!N88+'OL-Overseas'!N88</f>
        <v>65.972999999999999</v>
      </c>
      <c r="O88" s="152">
        <f>'OL-Onshore'!O88+'OL-Overseas'!O88</f>
        <v>0</v>
      </c>
      <c r="P88" s="242">
        <f>'OL-Onshore'!P88+'OL-Overseas'!P88</f>
        <v>-9.13900000000001</v>
      </c>
      <c r="Q88" s="243">
        <f>'OL-Onshore'!Q88+'OL-Overseas'!Q88</f>
        <v>0</v>
      </c>
      <c r="R88" s="243">
        <f>'OL-Onshore'!R88+'OL-Overseas'!R88</f>
        <v>0</v>
      </c>
      <c r="S88" s="244">
        <f>'OL-Onshore'!S88+'OL-Overseas'!S88</f>
        <v>0</v>
      </c>
      <c r="T88" s="173">
        <f t="shared" si="136"/>
        <v>88.918999999999983</v>
      </c>
      <c r="U88" s="73">
        <f t="shared" si="137"/>
        <v>97.578999999999994</v>
      </c>
      <c r="V88" s="89">
        <f t="shared" si="137"/>
        <v>-9.13900000000001</v>
      </c>
      <c r="W88" s="89">
        <f t="shared" ref="W88" si="148">SUM(T88:V88)</f>
        <v>177.35899999999998</v>
      </c>
      <c r="X88" s="15"/>
    </row>
    <row r="89" spans="2:25" s="4" customFormat="1" ht="16.8" x14ac:dyDescent="0.2">
      <c r="B89" s="90"/>
      <c r="C89" s="130">
        <v>11</v>
      </c>
      <c r="D89" s="152">
        <f>'OL-Onshore'!D89+'OL-Overseas'!D89</f>
        <v>0</v>
      </c>
      <c r="E89" s="87">
        <f>'OL-Onshore'!E89+'OL-Overseas'!E89</f>
        <v>0</v>
      </c>
      <c r="F89" s="87">
        <f>'OL-Onshore'!F89+'OL-Overseas'!F89</f>
        <v>0</v>
      </c>
      <c r="G89" s="87">
        <f>'OL-Onshore'!G89+'OL-Overseas'!G89</f>
        <v>0</v>
      </c>
      <c r="H89" s="87">
        <f>'OL-Onshore'!H89+'OL-Overseas'!H89</f>
        <v>0</v>
      </c>
      <c r="I89" s="87">
        <f>'OL-Onshore'!I89+'OL-Overseas'!I89</f>
        <v>0</v>
      </c>
      <c r="J89" s="152">
        <f>'OL-Onshore'!J89+'OL-Overseas'!J89</f>
        <v>0</v>
      </c>
      <c r="K89" s="87">
        <f>'OL-Onshore'!K89+'OL-Overseas'!K89</f>
        <v>0</v>
      </c>
      <c r="L89" s="87">
        <f>'OL-Onshore'!L89+'OL-Overseas'!L89</f>
        <v>0</v>
      </c>
      <c r="M89" s="87">
        <f>'OL-Onshore'!M89+'OL-Overseas'!M89</f>
        <v>0</v>
      </c>
      <c r="N89" s="87">
        <f>'OL-Onshore'!N89+'OL-Overseas'!N89</f>
        <v>0</v>
      </c>
      <c r="O89" s="152">
        <f>'OL-Onshore'!O89+'OL-Overseas'!O89</f>
        <v>0</v>
      </c>
      <c r="P89" s="87">
        <f>'OL-Onshore'!P89+'OL-Overseas'!P89</f>
        <v>0</v>
      </c>
      <c r="Q89" s="242">
        <f>'OL-Onshore'!Q89+'OL-Overseas'!Q89</f>
        <v>0</v>
      </c>
      <c r="R89" s="243">
        <f>'OL-Onshore'!R89+'OL-Overseas'!R89</f>
        <v>0</v>
      </c>
      <c r="S89" s="244">
        <f>'OL-Onshore'!S89+'OL-Overseas'!S89</f>
        <v>0</v>
      </c>
      <c r="T89" s="173">
        <f t="shared" si="136"/>
        <v>0</v>
      </c>
      <c r="U89" s="73">
        <f t="shared" si="137"/>
        <v>0</v>
      </c>
      <c r="V89" s="89">
        <f t="shared" si="137"/>
        <v>0</v>
      </c>
      <c r="W89" s="89">
        <f t="shared" ref="W89" si="149">SUM(T89:V89)</f>
        <v>0</v>
      </c>
      <c r="X89" s="15"/>
    </row>
    <row r="90" spans="2:25" s="4" customFormat="1" ht="16.8" x14ac:dyDescent="0.2">
      <c r="B90" s="90"/>
      <c r="C90" s="130">
        <v>12</v>
      </c>
      <c r="D90" s="152">
        <f>'OL-Onshore'!D90+'OL-Overseas'!D90</f>
        <v>0</v>
      </c>
      <c r="E90" s="87">
        <f>'OL-Onshore'!E90+'OL-Overseas'!E90</f>
        <v>0</v>
      </c>
      <c r="F90" s="87">
        <f>'OL-Onshore'!F90+'OL-Overseas'!F90</f>
        <v>0</v>
      </c>
      <c r="G90" s="87">
        <f>'OL-Onshore'!G90+'OL-Overseas'!G90</f>
        <v>0</v>
      </c>
      <c r="H90" s="87">
        <f>'OL-Onshore'!H90+'OL-Overseas'!H90</f>
        <v>0</v>
      </c>
      <c r="I90" s="87">
        <f>'OL-Onshore'!I90+'OL-Overseas'!I90</f>
        <v>0</v>
      </c>
      <c r="J90" s="152">
        <f>'OL-Onshore'!J90+'OL-Overseas'!J90</f>
        <v>0</v>
      </c>
      <c r="K90" s="87">
        <f>'OL-Onshore'!K90+'OL-Overseas'!K90</f>
        <v>0</v>
      </c>
      <c r="L90" s="87">
        <f>'OL-Onshore'!L90+'OL-Overseas'!L90</f>
        <v>0</v>
      </c>
      <c r="M90" s="87">
        <f>'OL-Onshore'!M90+'OL-Overseas'!M90</f>
        <v>0</v>
      </c>
      <c r="N90" s="87">
        <f>'OL-Onshore'!N90+'OL-Overseas'!N90</f>
        <v>0</v>
      </c>
      <c r="O90" s="152">
        <f>'OL-Onshore'!O90+'OL-Overseas'!O90</f>
        <v>0</v>
      </c>
      <c r="P90" s="87">
        <f>'OL-Onshore'!P90+'OL-Overseas'!P90</f>
        <v>0</v>
      </c>
      <c r="Q90" s="87">
        <f>'OL-Onshore'!Q90+'OL-Overseas'!Q90</f>
        <v>0</v>
      </c>
      <c r="R90" s="237">
        <f>'OL-Onshore'!R90+'OL-Overseas'!R90</f>
        <v>0</v>
      </c>
      <c r="S90" s="238">
        <f>'OL-Onshore'!S90+'OL-Overseas'!S90</f>
        <v>0</v>
      </c>
      <c r="T90" s="239">
        <f t="shared" si="136"/>
        <v>0</v>
      </c>
      <c r="U90" s="239">
        <f t="shared" si="137"/>
        <v>0</v>
      </c>
      <c r="V90" s="240">
        <f t="shared" si="137"/>
        <v>0</v>
      </c>
      <c r="W90" s="240">
        <f t="shared" ref="W90" si="150">SUM(T90:V90)</f>
        <v>0</v>
      </c>
      <c r="X90" s="15"/>
      <c r="Y90" s="29"/>
    </row>
    <row r="91" spans="2:25" s="4" customFormat="1" ht="17.399999999999999" thickBot="1" x14ac:dyDescent="0.25">
      <c r="B91" s="90"/>
      <c r="C91" s="130">
        <v>13</v>
      </c>
      <c r="D91" s="152">
        <f>'OL-Onshore'!D91+'OL-Overseas'!D91</f>
        <v>0</v>
      </c>
      <c r="E91" s="87">
        <f>'OL-Onshore'!E91+'OL-Overseas'!E91</f>
        <v>0</v>
      </c>
      <c r="F91" s="87">
        <f>'OL-Onshore'!F91+'OL-Overseas'!F91</f>
        <v>0</v>
      </c>
      <c r="G91" s="87">
        <f>'OL-Onshore'!G91+'OL-Overseas'!G91</f>
        <v>0</v>
      </c>
      <c r="H91" s="87">
        <f>'OL-Onshore'!H91+'OL-Overseas'!H91</f>
        <v>0</v>
      </c>
      <c r="I91" s="87">
        <f>'OL-Onshore'!I91+'OL-Overseas'!I91</f>
        <v>0</v>
      </c>
      <c r="J91" s="152">
        <f>'OL-Onshore'!J91+'OL-Overseas'!J91</f>
        <v>0</v>
      </c>
      <c r="K91" s="87">
        <f>'OL-Onshore'!K91+'OL-Overseas'!K91</f>
        <v>0</v>
      </c>
      <c r="L91" s="87">
        <f>'OL-Onshore'!L91+'OL-Overseas'!L91</f>
        <v>0</v>
      </c>
      <c r="M91" s="87">
        <f>'OL-Onshore'!M91+'OL-Overseas'!M91</f>
        <v>0</v>
      </c>
      <c r="N91" s="87">
        <f>'OL-Onshore'!N91+'OL-Overseas'!N91</f>
        <v>0</v>
      </c>
      <c r="O91" s="152">
        <f>'OL-Onshore'!O91+'OL-Overseas'!O91</f>
        <v>0</v>
      </c>
      <c r="P91" s="87">
        <f>'OL-Onshore'!P91+'OL-Overseas'!P91</f>
        <v>0</v>
      </c>
      <c r="Q91" s="87">
        <f>'OL-Onshore'!Q91+'OL-Overseas'!Q91</f>
        <v>0</v>
      </c>
      <c r="R91" s="241">
        <f>'OL-Onshore'!R91+'OL-Overseas'!R91</f>
        <v>0</v>
      </c>
      <c r="S91" s="237">
        <f>'OL-Onshore'!S91+'OL-Overseas'!S91</f>
        <v>0</v>
      </c>
      <c r="T91" s="239">
        <f t="shared" si="136"/>
        <v>0</v>
      </c>
      <c r="U91" s="239">
        <f t="shared" si="137"/>
        <v>0</v>
      </c>
      <c r="V91" s="240">
        <f t="shared" si="137"/>
        <v>0</v>
      </c>
      <c r="W91" s="240">
        <f t="shared" ref="W91" si="151">SUM(T91:V91)</f>
        <v>0</v>
      </c>
      <c r="X91" s="15"/>
    </row>
    <row r="92" spans="2:25" s="4" customFormat="1" ht="16.8" x14ac:dyDescent="0.2">
      <c r="B92" s="337" t="s">
        <v>9</v>
      </c>
      <c r="C92" s="338">
        <v>0</v>
      </c>
      <c r="D92" s="153">
        <f>INDEX(D79:D91,MATCH($E$1,$C$79:$C$91,0))</f>
        <v>16.367000000000001</v>
      </c>
      <c r="E92" s="109">
        <f t="shared" ref="E92:S92" si="152">INDEX(E79:E91,MATCH($E$1,$C$79:$C$91,0))</f>
        <v>2.2609999999999983</v>
      </c>
      <c r="F92" s="109">
        <f t="shared" si="152"/>
        <v>13.113000000000003</v>
      </c>
      <c r="G92" s="109">
        <f t="shared" si="152"/>
        <v>21.876000000000001</v>
      </c>
      <c r="H92" s="109">
        <f t="shared" si="152"/>
        <v>25.101999999999997</v>
      </c>
      <c r="I92" s="109">
        <f t="shared" si="152"/>
        <v>10.199999999999996</v>
      </c>
      <c r="J92" s="153">
        <f t="shared" si="152"/>
        <v>-0.31000000000000227</v>
      </c>
      <c r="K92" s="109">
        <f t="shared" si="152"/>
        <v>1.6410000000000089</v>
      </c>
      <c r="L92" s="109">
        <f t="shared" si="152"/>
        <v>3.1610000000000014</v>
      </c>
      <c r="M92" s="109">
        <f t="shared" si="152"/>
        <v>27.11399999999999</v>
      </c>
      <c r="N92" s="109">
        <f t="shared" si="152"/>
        <v>65.972999999999999</v>
      </c>
      <c r="O92" s="153">
        <f t="shared" si="152"/>
        <v>0</v>
      </c>
      <c r="P92" s="109">
        <f t="shared" si="152"/>
        <v>-9.13900000000001</v>
      </c>
      <c r="Q92" s="109">
        <f t="shared" si="152"/>
        <v>0</v>
      </c>
      <c r="R92" s="109">
        <f t="shared" si="152"/>
        <v>0</v>
      </c>
      <c r="S92" s="154">
        <f t="shared" si="152"/>
        <v>0</v>
      </c>
      <c r="T92" s="174">
        <f t="shared" ref="T92:W92" si="153">INDEX($E$46:$E$58,MATCH($E$1,$C$46:$C$58,0))</f>
        <v>-0.34099999999999997</v>
      </c>
      <c r="U92" s="110">
        <f t="shared" si="153"/>
        <v>-0.34099999999999997</v>
      </c>
      <c r="V92" s="110">
        <f t="shared" si="153"/>
        <v>-0.34099999999999997</v>
      </c>
      <c r="W92" s="203">
        <f t="shared" si="153"/>
        <v>-0.34099999999999997</v>
      </c>
      <c r="X92" s="19"/>
    </row>
    <row r="93" spans="2:25" s="4" customFormat="1" ht="16.5" customHeight="1" x14ac:dyDescent="0.2">
      <c r="B93" s="327" t="s">
        <v>10</v>
      </c>
      <c r="C93" s="329">
        <v>0</v>
      </c>
      <c r="D93" s="155">
        <f t="shared" ref="D93:W93" si="154">IF(D$9&lt;=$E$2,D92-D76,0)</f>
        <v>0</v>
      </c>
      <c r="E93" s="77">
        <f t="shared" si="154"/>
        <v>11.703352455220564</v>
      </c>
      <c r="F93" s="77">
        <f t="shared" si="154"/>
        <v>11.248902551525418</v>
      </c>
      <c r="G93" s="77">
        <f t="shared" si="154"/>
        <v>11.617146570594414</v>
      </c>
      <c r="H93" s="77">
        <f t="shared" si="154"/>
        <v>2.1095097116502757</v>
      </c>
      <c r="I93" s="77">
        <f t="shared" ref="I93" si="155">IF(I$9&lt;=$E$2,I92-I76,0)</f>
        <v>9.0206551322712372</v>
      </c>
      <c r="J93" s="155">
        <f t="shared" si="154"/>
        <v>-0.31000000000000227</v>
      </c>
      <c r="K93" s="77">
        <f t="shared" si="154"/>
        <v>-6.1797516183618564</v>
      </c>
      <c r="L93" s="77">
        <f t="shared" si="154"/>
        <v>-12.440176574143312</v>
      </c>
      <c r="M93" s="77">
        <f t="shared" si="154"/>
        <v>7.8870117057913731</v>
      </c>
      <c r="N93" s="77">
        <f t="shared" ref="N93" si="156">IF(N$9&lt;=$E$2,N92-N76,0)</f>
        <v>27.997363822836142</v>
      </c>
      <c r="O93" s="155">
        <f t="shared" ref="O93:S93" si="157">IF(O$9&lt;=$E$2,O92-O76,0)</f>
        <v>0</v>
      </c>
      <c r="P93" s="77">
        <f t="shared" si="157"/>
        <v>-19.767232691840878</v>
      </c>
      <c r="Q93" s="77">
        <f t="shared" si="157"/>
        <v>0</v>
      </c>
      <c r="R93" s="77">
        <f t="shared" si="157"/>
        <v>0</v>
      </c>
      <c r="S93" s="156">
        <f t="shared" si="157"/>
        <v>0</v>
      </c>
      <c r="T93" s="78">
        <f t="shared" si="154"/>
        <v>-43.560433578738085</v>
      </c>
      <c r="U93" s="78">
        <f t="shared" si="154"/>
        <v>-80.965552663877645</v>
      </c>
      <c r="V93" s="78">
        <f t="shared" si="154"/>
        <v>0</v>
      </c>
      <c r="W93" s="204">
        <f t="shared" si="154"/>
        <v>0</v>
      </c>
      <c r="X93" s="20"/>
    </row>
    <row r="94" spans="2:25" s="4" customFormat="1" ht="17.25" customHeight="1" thickBot="1" x14ac:dyDescent="0.25">
      <c r="B94" s="335" t="s">
        <v>11</v>
      </c>
      <c r="C94" s="336">
        <v>0</v>
      </c>
      <c r="D94" s="157">
        <f t="shared" ref="D94:W94" si="158">IF($E$2&lt;D$9,0,IF(AND(D76=0,D92=0),1,IF(AND(D76=0,D92&gt;0),2,IF(D92&lt;0,0,(D92/D76)))))</f>
        <v>1</v>
      </c>
      <c r="E94" s="111">
        <f t="shared" si="158"/>
        <v>-0.2394530399836873</v>
      </c>
      <c r="F94" s="111">
        <f t="shared" si="158"/>
        <v>7.0345034862477496</v>
      </c>
      <c r="G94" s="111">
        <f t="shared" si="158"/>
        <v>2.1324020418593239</v>
      </c>
      <c r="H94" s="111">
        <f t="shared" si="158"/>
        <v>1.0917477700412106</v>
      </c>
      <c r="I94" s="111">
        <f t="shared" ref="I94" si="159">IF($E$2&lt;I$9,0,IF(AND(I76=0,I92=0),1,IF(AND(I76=0,I92&gt;0),2,IF(I92&lt;0,0,(I92/I76)))))</f>
        <v>8.6488696216940024</v>
      </c>
      <c r="J94" s="157">
        <f t="shared" si="158"/>
        <v>0</v>
      </c>
      <c r="K94" s="111">
        <f t="shared" si="158"/>
        <v>0.20982637987724928</v>
      </c>
      <c r="L94" s="111">
        <f t="shared" si="158"/>
        <v>0.20261292377389667</v>
      </c>
      <c r="M94" s="111">
        <f t="shared" si="158"/>
        <v>1.4102052586242553</v>
      </c>
      <c r="N94" s="111">
        <f t="shared" ref="N94" si="160">IF($E$2&lt;N$9,0,IF(AND(N76=0,N92=0),1,IF(AND(N76=0,N92&gt;0),2,IF(N92&lt;0,0,(N92/N76)))))</f>
        <v>1.7372454194637557</v>
      </c>
      <c r="O94" s="157">
        <f t="shared" ref="O94:S94" si="161">IF($E$2&lt;O$9,0,IF(AND(O76=0,O92=0),1,IF(AND(O76=0,O92&gt;0),2,IF(O92&lt;0,0,(O92/O76)))))</f>
        <v>1</v>
      </c>
      <c r="P94" s="111">
        <f t="shared" si="161"/>
        <v>0</v>
      </c>
      <c r="Q94" s="111">
        <f t="shared" si="161"/>
        <v>0</v>
      </c>
      <c r="R94" s="111">
        <f t="shared" si="161"/>
        <v>0</v>
      </c>
      <c r="S94" s="158">
        <f t="shared" si="161"/>
        <v>0</v>
      </c>
      <c r="T94" s="112">
        <f t="shared" si="158"/>
        <v>0</v>
      </c>
      <c r="U94" s="112">
        <f t="shared" si="158"/>
        <v>0</v>
      </c>
      <c r="V94" s="112">
        <f t="shared" si="158"/>
        <v>0</v>
      </c>
      <c r="W94" s="205">
        <f t="shared" si="158"/>
        <v>0</v>
      </c>
      <c r="X94" s="21"/>
    </row>
    <row r="95" spans="2:25" s="4" customFormat="1" ht="16.5" customHeight="1" x14ac:dyDescent="0.2">
      <c r="B95" s="105" t="str">
        <f>"Week "&amp;$E$1&amp;" View"</f>
        <v>Week 10 View</v>
      </c>
      <c r="C95" s="131"/>
      <c r="D95" s="159">
        <f t="shared" ref="D95:W95" si="162">INDEX(D79:D91,MATCH($E$1,$C$13:$C$25,0))</f>
        <v>16.367000000000001</v>
      </c>
      <c r="E95" s="106">
        <f t="shared" si="162"/>
        <v>2.2609999999999983</v>
      </c>
      <c r="F95" s="106">
        <f t="shared" si="162"/>
        <v>13.113000000000003</v>
      </c>
      <c r="G95" s="106">
        <f t="shared" si="162"/>
        <v>21.876000000000001</v>
      </c>
      <c r="H95" s="107">
        <f t="shared" si="162"/>
        <v>25.101999999999997</v>
      </c>
      <c r="I95" s="107">
        <f t="shared" ref="I95" si="163">INDEX(I79:I91,MATCH($E$1,$C$13:$C$25,0))</f>
        <v>10.199999999999996</v>
      </c>
      <c r="J95" s="255">
        <f t="shared" si="162"/>
        <v>-0.31000000000000227</v>
      </c>
      <c r="K95" s="106">
        <f t="shared" si="162"/>
        <v>1.6410000000000089</v>
      </c>
      <c r="L95" s="106">
        <f t="shared" si="162"/>
        <v>3.1610000000000014</v>
      </c>
      <c r="M95" s="106">
        <f t="shared" si="162"/>
        <v>27.11399999999999</v>
      </c>
      <c r="N95" s="106">
        <f t="shared" ref="N95" si="164">INDEX(N79:N91,MATCH($E$1,$C$13:$C$25,0))</f>
        <v>65.972999999999999</v>
      </c>
      <c r="O95" s="159">
        <f t="shared" ref="O95:S95" si="165">INDEX(O79:O91,MATCH($E$1,$C$13:$C$25,0))</f>
        <v>0</v>
      </c>
      <c r="P95" s="106">
        <f t="shared" si="165"/>
        <v>-9.13900000000001</v>
      </c>
      <c r="Q95" s="106">
        <f t="shared" si="165"/>
        <v>0</v>
      </c>
      <c r="R95" s="106">
        <f t="shared" si="165"/>
        <v>0</v>
      </c>
      <c r="S95" s="180">
        <f t="shared" si="165"/>
        <v>0</v>
      </c>
      <c r="T95" s="175">
        <f t="shared" si="162"/>
        <v>88.918999999999983</v>
      </c>
      <c r="U95" s="108">
        <f t="shared" si="162"/>
        <v>97.578999999999994</v>
      </c>
      <c r="V95" s="108">
        <f t="shared" si="162"/>
        <v>-9.13900000000001</v>
      </c>
      <c r="W95" s="206">
        <f t="shared" si="162"/>
        <v>177.35899999999998</v>
      </c>
      <c r="X95" s="22"/>
    </row>
    <row r="96" spans="2:25" s="4" customFormat="1" ht="16.5" customHeight="1" thickBot="1" x14ac:dyDescent="0.25">
      <c r="B96" s="113" t="s">
        <v>25</v>
      </c>
      <c r="C96" s="132"/>
      <c r="D96" s="161">
        <f>IFERROR(E95/$T95,0)</f>
        <v>2.5427636388173493E-2</v>
      </c>
      <c r="E96" s="114">
        <f>IFERROR(F95/$T95,0)</f>
        <v>0.14747129409912399</v>
      </c>
      <c r="F96" s="114">
        <f>IFERROR(G95/$T95,0)</f>
        <v>0.24602166016261998</v>
      </c>
      <c r="G96" s="114">
        <f>IFERROR(H95/$T95,0)</f>
        <v>0.2823018702414557</v>
      </c>
      <c r="H96" s="114">
        <f>IFERROR(J95/$T95,0)</f>
        <v>-3.4863190094355798E-3</v>
      </c>
      <c r="I96" s="114">
        <f>IFERROR(K95/$T95,0)</f>
        <v>1.8454998369302502E-2</v>
      </c>
      <c r="J96" s="256">
        <f>IFERROR(K95/$T95,0)</f>
        <v>1.8454998369302502E-2</v>
      </c>
      <c r="K96" s="115">
        <f>IFERROR(L95/$U95,0)</f>
        <v>3.2394265159511798E-2</v>
      </c>
      <c r="L96" s="114">
        <f>IFERROR(M95/$U95,0)</f>
        <v>0.27786716404144324</v>
      </c>
      <c r="M96" s="114">
        <f>IFERROR(N95/$U95,0)</f>
        <v>0.67609834083153142</v>
      </c>
      <c r="N96" s="114">
        <f>IFERROR(P95/$U95,0)</f>
        <v>-9.3657446786706261E-2</v>
      </c>
      <c r="O96" s="161">
        <f>IFERROR(Q95/$U95,0)</f>
        <v>0</v>
      </c>
      <c r="P96" s="114">
        <f t="shared" ref="P96:S96" si="166">IFERROR(R95/$U95,0)</f>
        <v>0</v>
      </c>
      <c r="Q96" s="114">
        <f t="shared" si="166"/>
        <v>0</v>
      </c>
      <c r="R96" s="114">
        <f t="shared" si="166"/>
        <v>0.91125139630453267</v>
      </c>
      <c r="S96" s="162">
        <f t="shared" si="166"/>
        <v>1</v>
      </c>
      <c r="T96" s="114">
        <f>IFERROR(T95/$W95,0)</f>
        <v>0.50135036846170755</v>
      </c>
      <c r="U96" s="114">
        <f t="shared" ref="U96" si="167">IFERROR(U95/$W95,0)</f>
        <v>0.55017788778691812</v>
      </c>
      <c r="V96" s="114">
        <f t="shared" ref="V96" si="168">IFERROR(V95/$W95,0)</f>
        <v>-5.1528256248625733E-2</v>
      </c>
      <c r="W96" s="207"/>
      <c r="X96" s="22"/>
    </row>
    <row r="97" spans="1:24" s="4" customFormat="1" ht="17.25" customHeight="1" thickBot="1" x14ac:dyDescent="0.25">
      <c r="B97" s="117" t="s">
        <v>26</v>
      </c>
      <c r="C97" s="133"/>
      <c r="D97" s="163"/>
      <c r="E97" s="118"/>
      <c r="F97" s="118"/>
      <c r="G97" s="118"/>
      <c r="H97" s="118"/>
      <c r="I97" s="118"/>
      <c r="J97" s="253"/>
      <c r="K97" s="198"/>
      <c r="L97" s="118"/>
      <c r="M97" s="118"/>
      <c r="N97" s="118"/>
      <c r="O97" s="163"/>
      <c r="P97" s="118"/>
      <c r="Q97" s="118"/>
      <c r="R97" s="118"/>
      <c r="S97" s="164"/>
      <c r="T97" s="119"/>
      <c r="U97" s="119"/>
      <c r="V97" s="119"/>
      <c r="W97" s="208"/>
      <c r="X97" s="21"/>
    </row>
    <row r="98" spans="1:24" s="4" customFormat="1" ht="16.8" outlineLevel="1" x14ac:dyDescent="0.2">
      <c r="B98" s="333" t="s">
        <v>12</v>
      </c>
      <c r="C98" s="334">
        <v>0</v>
      </c>
      <c r="D98" s="165">
        <f>IF(D$9&lt;=$E$2,D92,0)</f>
        <v>16.367000000000001</v>
      </c>
      <c r="E98" s="78">
        <f>IF(E$9&lt;=$E$2,E92,0)</f>
        <v>2.2609999999999983</v>
      </c>
      <c r="F98" s="78">
        <f t="shared" ref="F98:M98" si="169">IF(F$9&lt;=$E$2,F92+E98,0)</f>
        <v>15.374000000000002</v>
      </c>
      <c r="G98" s="78">
        <f t="shared" si="169"/>
        <v>37.25</v>
      </c>
      <c r="H98" s="78">
        <f>IF(H$9&lt;=$E$2,H92+G98,0)</f>
        <v>62.351999999999997</v>
      </c>
      <c r="I98" s="78">
        <f>IF(I$9&lt;=$E$2,I92+H98,0)</f>
        <v>72.551999999999992</v>
      </c>
      <c r="J98" s="165">
        <f>IF(J$9&lt;=$E$2,J92+H98,0)</f>
        <v>62.041999999999994</v>
      </c>
      <c r="K98" s="78">
        <f t="shared" si="169"/>
        <v>63.683000000000007</v>
      </c>
      <c r="L98" s="78">
        <f t="shared" si="169"/>
        <v>66.844000000000008</v>
      </c>
      <c r="M98" s="78">
        <f t="shared" si="169"/>
        <v>93.957999999999998</v>
      </c>
      <c r="N98" s="78">
        <f t="shared" ref="N98:O98" si="170">IF(N$9&lt;=$E$2,N92+M98,0)</f>
        <v>159.93099999999998</v>
      </c>
      <c r="O98" s="165">
        <f t="shared" si="170"/>
        <v>159.93099999999998</v>
      </c>
      <c r="P98" s="78">
        <f t="shared" ref="P98" si="171">IF(P$9&lt;=$E$2,P92+O98,0)</f>
        <v>150.79199999999997</v>
      </c>
      <c r="Q98" s="78">
        <f t="shared" ref="Q98" si="172">IF(Q$9&lt;=$E$2,Q92+P98,0)</f>
        <v>0</v>
      </c>
      <c r="R98" s="78">
        <f t="shared" ref="R98" si="173">IF(R$9&lt;=$E$2,R92+Q98,0)</f>
        <v>0</v>
      </c>
      <c r="S98" s="166">
        <f t="shared" ref="S98" si="174">IF(S$9&lt;=$E$2,S92+R98,0)</f>
        <v>0</v>
      </c>
      <c r="T98" s="116">
        <f>IFERROR(INDEX(T$13:T$25,$E$1,0)/INDEX($W$13:$W$25,$E$1,0),0)</f>
        <v>0.49433516260374255</v>
      </c>
      <c r="U98" s="116">
        <f>IFERROR(INDEX(U$13:U$25,$E$1,0)/INDEX($W$13:$W$25,$E$1,0),0)</f>
        <v>0.55076485718153523</v>
      </c>
      <c r="V98" s="116">
        <f>IFERROR(INDEX(V$13:V$25,$E$1,0)/INDEX($W$13:$W$25,$E$1,0),0)</f>
        <v>-4.5100019785277737E-2</v>
      </c>
      <c r="W98" s="209" t="s">
        <v>13</v>
      </c>
      <c r="X98"/>
    </row>
    <row r="99" spans="1:24" s="4" customFormat="1" ht="16.8" outlineLevel="1" x14ac:dyDescent="0.2">
      <c r="B99" s="327" t="s">
        <v>14</v>
      </c>
      <c r="C99" s="328">
        <v>0</v>
      </c>
      <c r="D99" s="155">
        <f t="shared" ref="D99:M99" si="175">IF(D$27=0,0,IF(D$9&lt;=$E$2,E98-D77,E98-D77))</f>
        <v>0</v>
      </c>
      <c r="E99" s="77">
        <f t="shared" si="175"/>
        <v>24.816352455220567</v>
      </c>
      <c r="F99" s="77">
        <f t="shared" si="175"/>
        <v>44.828255006745984</v>
      </c>
      <c r="G99" s="77">
        <f>IF(G$27=0,0,IF(G$9&lt;=$E$2,H98-G77,H98-G77))</f>
        <v>59.67140157734039</v>
      </c>
      <c r="H99" s="77">
        <f>IF(H$27=0,0,IF(H$9&lt;=$E$2,J98-H77,J98-H77))</f>
        <v>36.368911288990667</v>
      </c>
      <c r="I99" s="77">
        <f>IF(I$27=0,0,IF(I$9&lt;=$E$2,K98-I77,K98-I77))</f>
        <v>36.830566421261921</v>
      </c>
      <c r="J99" s="155">
        <f t="shared" si="175"/>
        <v>36.830566421261921</v>
      </c>
      <c r="K99" s="77">
        <f t="shared" si="175"/>
        <v>32.170814802900054</v>
      </c>
      <c r="L99" s="77">
        <f t="shared" si="175"/>
        <v>43.683638228756735</v>
      </c>
      <c r="M99" s="77">
        <f t="shared" si="175"/>
        <v>90.42964993454811</v>
      </c>
      <c r="N99" s="77">
        <f t="shared" ref="N99:O99" si="176">IF(N$27=0,0,IF(N$9&lt;=$E$2,P98-N77,P98-N77))</f>
        <v>43.315013757384236</v>
      </c>
      <c r="O99" s="155">
        <f t="shared" si="176"/>
        <v>0</v>
      </c>
      <c r="P99" s="77">
        <f t="shared" ref="P99" si="177">IF(P$27=0,0,IF(P$9&lt;=$E$2,R98-P77,R98-P77))</f>
        <v>-118.1052189344566</v>
      </c>
      <c r="Q99" s="77">
        <f t="shared" ref="Q99" si="178">IF(Q$27=0,0,IF(Q$9&lt;=$E$2,S98-Q77,S98-Q77))</f>
        <v>0</v>
      </c>
      <c r="R99" s="77">
        <f t="shared" ref="R99" si="179">IF(R$27=0,0,IF(R$9&lt;=$E$2,T98-R77,T98-R77))</f>
        <v>0</v>
      </c>
      <c r="S99" s="156">
        <f t="shared" ref="S99" si="180">IF(S$27=0,0,IF(S$9&lt;=$E$2,U98-S77,U98-S77))</f>
        <v>0</v>
      </c>
      <c r="T99" s="79"/>
      <c r="U99" s="79"/>
      <c r="V99" s="79"/>
      <c r="W99" s="210" t="s">
        <v>15</v>
      </c>
      <c r="X99" s="24"/>
    </row>
    <row r="100" spans="1:24" ht="16.5" customHeight="1" x14ac:dyDescent="0.2">
      <c r="B100" s="327" t="s">
        <v>11</v>
      </c>
      <c r="C100" s="329">
        <v>0</v>
      </c>
      <c r="D100" s="167">
        <f t="shared" ref="D100:M100" si="181">IF($E$2&lt;D$9,0,IF(AND(D77=0,D98=0),1,IF(AND(D77=0,D98&gt;0),2,IF(D98&lt;0,0,(D98/D77)))))</f>
        <v>1</v>
      </c>
      <c r="E100" s="120">
        <f t="shared" si="181"/>
        <v>-0.2394530399836873</v>
      </c>
      <c r="F100" s="120">
        <f t="shared" si="181"/>
        <v>-2.0286992172095601</v>
      </c>
      <c r="G100" s="120">
        <f t="shared" si="181"/>
        <v>13.896150831515348</v>
      </c>
      <c r="H100" s="120">
        <f t="shared" si="181"/>
        <v>2.4286910196848166</v>
      </c>
      <c r="I100" s="120">
        <f t="shared" ref="I100" si="182">IF($E$2&lt;I$9,0,IF(AND(I77=0,I98=0),1,IF(AND(I77=0,I98&gt;0),2,IF(I98&lt;0,0,(I98/I77)))))</f>
        <v>2.7018780173967953</v>
      </c>
      <c r="J100" s="167">
        <f t="shared" si="181"/>
        <v>2.3104796002223504</v>
      </c>
      <c r="K100" s="120">
        <f t="shared" si="181"/>
        <v>1.8366642590807152</v>
      </c>
      <c r="L100" s="120">
        <f t="shared" si="181"/>
        <v>1.3295842581582908</v>
      </c>
      <c r="M100" s="120">
        <f t="shared" si="181"/>
        <v>1.3518874081081365</v>
      </c>
      <c r="N100" s="120">
        <f t="shared" ref="N100" si="183">IF($E$2&lt;N$9,0,IF(AND(N77=0,N98=0),1,IF(AND(N77=0,N98&gt;0),2,IF(N98&lt;0,0,(N98/N77)))))</f>
        <v>1.4880487962229973</v>
      </c>
      <c r="O100" s="167">
        <f t="shared" ref="O100:S100" si="184">IF($E$2&lt;O$9,0,IF(AND(O77=0,O98=0),1,IF(AND(O77=0,O98&gt;0),2,IF(O98&lt;0,0,(O98/O77)))))</f>
        <v>1.4880487962229973</v>
      </c>
      <c r="P100" s="120">
        <f t="shared" si="184"/>
        <v>1.2767598363598407</v>
      </c>
      <c r="Q100" s="120">
        <f t="shared" si="184"/>
        <v>0</v>
      </c>
      <c r="R100" s="120">
        <f t="shared" si="184"/>
        <v>0</v>
      </c>
      <c r="S100" s="168">
        <f t="shared" si="184"/>
        <v>0</v>
      </c>
      <c r="T100" s="79"/>
      <c r="U100" s="79"/>
      <c r="V100" s="79"/>
      <c r="W100" s="210" t="s">
        <v>16</v>
      </c>
      <c r="X100" s="27"/>
    </row>
    <row r="101" spans="1:24" customFormat="1" ht="16.5" hidden="1" customHeight="1" outlineLevel="1" x14ac:dyDescent="0.2">
      <c r="A101" s="1"/>
      <c r="B101" s="323" t="s">
        <v>32</v>
      </c>
      <c r="C101" s="324"/>
      <c r="D101" s="169">
        <f>'OL-Onshore'!D101+'OL-Overseas'!D101</f>
        <v>9.1329999999999991</v>
      </c>
      <c r="E101" s="122">
        <f>'OL-Onshore'!E101+'OL-Overseas'!E101</f>
        <v>-4.5829999999999993</v>
      </c>
      <c r="F101" s="122">
        <f>'OL-Onshore'!F101+'OL-Overseas'!F101</f>
        <v>2.5659999999999998</v>
      </c>
      <c r="G101" s="122">
        <f>'OL-Onshore'!G101+'OL-Overseas'!G101</f>
        <v>1.044</v>
      </c>
      <c r="H101" s="122">
        <f>'OL-Onshore'!H101+'OL-Overseas'!H101</f>
        <v>5.3590000000000009</v>
      </c>
      <c r="I101" s="122">
        <f>'OL-Onshore'!I101+'OL-Overseas'!I101</f>
        <v>5.1339999999999986</v>
      </c>
      <c r="J101" s="169">
        <f>'OL-Onshore'!J101+'OL-Overseas'!J101</f>
        <v>0.83300000000000018</v>
      </c>
      <c r="K101" s="122">
        <f>'OL-Onshore'!K101+'OL-Overseas'!K101</f>
        <v>4.5549999999999997</v>
      </c>
      <c r="L101" s="122">
        <f>'OL-Onshore'!L101+'OL-Overseas'!L101</f>
        <v>12.155000000000001</v>
      </c>
      <c r="M101" s="122">
        <f>'OL-Onshore'!M101+'OL-Overseas'!M101</f>
        <v>13.263999999999999</v>
      </c>
      <c r="N101" s="122">
        <f>'OL-Onshore'!N101+'OL-Overseas'!N101</f>
        <v>58.404000000000003</v>
      </c>
      <c r="O101" s="169">
        <f>'OL-Onshore'!O101+'OL-Overseas'!O101</f>
        <v>0.17000000000000171</v>
      </c>
      <c r="P101" s="122">
        <f>'OL-Onshore'!P101+'OL-Overseas'!P101</f>
        <v>3.9540000000000024</v>
      </c>
      <c r="Q101" s="122">
        <f>'OL-Onshore'!Q101+'OL-Overseas'!Q101</f>
        <v>14.12399999999999</v>
      </c>
      <c r="R101" s="122">
        <f>'OL-Onshore'!R101+'OL-Overseas'!R101</f>
        <v>27.538000000000014</v>
      </c>
      <c r="S101" s="170">
        <f>'OL-Onshore'!S101+'OL-Overseas'!S101</f>
        <v>67.576999999999984</v>
      </c>
      <c r="T101" s="176">
        <f>SUM(D101:I101)</f>
        <v>18.652999999999999</v>
      </c>
      <c r="U101" s="123">
        <f>SUM(J101:N101)</f>
        <v>89.210999999999999</v>
      </c>
      <c r="V101" s="123">
        <f>SUM(O101:S101)</f>
        <v>113.363</v>
      </c>
      <c r="W101" s="211">
        <f>SUM(T101:V101)</f>
        <v>221.227</v>
      </c>
    </row>
    <row r="102" spans="1:24" ht="16.5" hidden="1" customHeight="1" collapsed="1" thickBot="1" x14ac:dyDescent="0.25">
      <c r="B102" s="325" t="s">
        <v>33</v>
      </c>
      <c r="C102" s="326"/>
      <c r="D102" s="171">
        <f>'OL-Onshore'!D102+'OL-Overseas'!D102</f>
        <v>12.317999999999998</v>
      </c>
      <c r="E102" s="93">
        <f>'OL-Onshore'!E102+'OL-Overseas'!E102</f>
        <v>-6.2539999999999978</v>
      </c>
      <c r="F102" s="93">
        <f>'OL-Onshore'!F102+'OL-Overseas'!F102</f>
        <v>0.57399999999999984</v>
      </c>
      <c r="G102" s="93">
        <f>'OL-Onshore'!G102+'OL-Overseas'!G102</f>
        <v>2.6070000000000002</v>
      </c>
      <c r="H102" s="93">
        <f>'OL-Onshore'!H102+'OL-Overseas'!H102</f>
        <v>25.189</v>
      </c>
      <c r="I102" s="93">
        <f>'OL-Onshore'!I102+'OL-Overseas'!I102</f>
        <v>18.981999999999999</v>
      </c>
      <c r="J102" s="171">
        <f>'OL-Onshore'!J102+'OL-Overseas'!J102</f>
        <v>4.0979999999999972</v>
      </c>
      <c r="K102" s="93">
        <f>'OL-Onshore'!K102+'OL-Overseas'!K102</f>
        <v>11.757999999999999</v>
      </c>
      <c r="L102" s="93">
        <f>'OL-Onshore'!L102+'OL-Overseas'!L102</f>
        <v>27.774999999999999</v>
      </c>
      <c r="M102" s="93">
        <f>'OL-Onshore'!M102+'OL-Overseas'!M102</f>
        <v>30.03</v>
      </c>
      <c r="N102" s="93">
        <f>'OL-Onshore'!N102+'OL-Overseas'!N102</f>
        <v>51.556000000000012</v>
      </c>
      <c r="O102" s="171">
        <f>'OL-Onshore'!O102+'OL-Overseas'!O102</f>
        <v>-0.50800000000000978</v>
      </c>
      <c r="P102" s="93">
        <f>'OL-Onshore'!P102+'OL-Overseas'!P102</f>
        <v>11.251000000000001</v>
      </c>
      <c r="Q102" s="93">
        <f>'OL-Onshore'!Q102+'OL-Overseas'!Q102</f>
        <v>23.36099999999999</v>
      </c>
      <c r="R102" s="93">
        <f>'OL-Onshore'!R102+'OL-Overseas'!R102</f>
        <v>66.186000000000007</v>
      </c>
      <c r="S102" s="172">
        <f>'OL-Onshore'!S102+'OL-Overseas'!S102</f>
        <v>55.413000000000025</v>
      </c>
      <c r="T102" s="177">
        <f>SUM(D102:I102)</f>
        <v>53.415999999999997</v>
      </c>
      <c r="U102" s="94">
        <f>SUM(J102:N102)</f>
        <v>125.21700000000001</v>
      </c>
      <c r="V102" s="94">
        <f>SUM(O102:S102)</f>
        <v>155.70300000000003</v>
      </c>
      <c r="W102" s="212">
        <f>SUM(T102:V102)</f>
        <v>334.33600000000001</v>
      </c>
      <c r="X102" s="27"/>
    </row>
    <row r="103" spans="1:24" ht="16.5" customHeight="1" x14ac:dyDescent="0.2">
      <c r="F103" s="31"/>
    </row>
    <row r="108" spans="1:24" ht="16.5" customHeight="1" x14ac:dyDescent="0.2">
      <c r="D108" s="48"/>
    </row>
    <row r="129" spans="5:18" ht="16.5" customHeight="1" x14ac:dyDescent="0.2"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</row>
  </sheetData>
  <mergeCells count="37">
    <mergeCell ref="B5:W5"/>
    <mergeCell ref="V72:V73"/>
    <mergeCell ref="W72:W73"/>
    <mergeCell ref="W6:W7"/>
    <mergeCell ref="T6:T7"/>
    <mergeCell ref="U6:U7"/>
    <mergeCell ref="V6:V7"/>
    <mergeCell ref="T39:T40"/>
    <mergeCell ref="U39:U40"/>
    <mergeCell ref="V39:V40"/>
    <mergeCell ref="W39:W40"/>
    <mergeCell ref="B59:C59"/>
    <mergeCell ref="B38:W38"/>
    <mergeCell ref="B65:C65"/>
    <mergeCell ref="B66:C66"/>
    <mergeCell ref="B26:C26"/>
    <mergeCell ref="B60:C60"/>
    <mergeCell ref="B61:C61"/>
    <mergeCell ref="T72:T73"/>
    <mergeCell ref="U72:U73"/>
    <mergeCell ref="B67:C67"/>
    <mergeCell ref="B68:C68"/>
    <mergeCell ref="B69:C69"/>
    <mergeCell ref="B32:C32"/>
    <mergeCell ref="B33:C33"/>
    <mergeCell ref="B34:C34"/>
    <mergeCell ref="B27:C27"/>
    <mergeCell ref="B28:C28"/>
    <mergeCell ref="B101:C101"/>
    <mergeCell ref="B102:C102"/>
    <mergeCell ref="B99:C99"/>
    <mergeCell ref="B100:C100"/>
    <mergeCell ref="B71:W71"/>
    <mergeCell ref="B98:C98"/>
    <mergeCell ref="B94:C94"/>
    <mergeCell ref="B92:C92"/>
    <mergeCell ref="B93:C93"/>
  </mergeCells>
  <conditionalFormatting sqref="D33">
    <cfRule type="cellIs" dxfId="1237" priority="1174" operator="greaterThan">
      <formula>0</formula>
    </cfRule>
    <cfRule type="cellIs" dxfId="1236" priority="1175" operator="lessThan">
      <formula>0</formula>
    </cfRule>
  </conditionalFormatting>
  <conditionalFormatting sqref="D66">
    <cfRule type="expression" dxfId="1235" priority="1202" stopIfTrue="1">
      <formula>D$27=0</formula>
    </cfRule>
    <cfRule type="cellIs" dxfId="1234" priority="1204" operator="lessThan">
      <formula>0</formula>
    </cfRule>
    <cfRule type="cellIs" dxfId="1233" priority="1203" operator="greaterThan">
      <formula>0</formula>
    </cfRule>
  </conditionalFormatting>
  <conditionalFormatting sqref="D99">
    <cfRule type="expression" dxfId="1232" priority="1209" stopIfTrue="1">
      <formula>D$27=0</formula>
    </cfRule>
    <cfRule type="cellIs" dxfId="1231" priority="1211" operator="lessThan">
      <formula>0</formula>
    </cfRule>
    <cfRule type="cellIs" dxfId="1230" priority="1210" operator="greaterThan">
      <formula>0</formula>
    </cfRule>
  </conditionalFormatting>
  <conditionalFormatting sqref="D13:E13">
    <cfRule type="expression" priority="878">
      <formula>$C13=D$5</formula>
    </cfRule>
    <cfRule type="cellIs" dxfId="1229" priority="879" stopIfTrue="1" operator="equal">
      <formula>0</formula>
    </cfRule>
    <cfRule type="cellIs" dxfId="1228" priority="880" operator="lessThan">
      <formula>D12*95%</formula>
    </cfRule>
    <cfRule type="cellIs" dxfId="1227" priority="881" operator="greaterThan">
      <formula>D12*120%</formula>
    </cfRule>
    <cfRule type="cellIs" dxfId="1226" priority="882" operator="between">
      <formula>D12*0.95</formula>
      <formula>D12*1.2</formula>
    </cfRule>
  </conditionalFormatting>
  <conditionalFormatting sqref="D45:E45">
    <cfRule type="expression" dxfId="1225" priority="816" stopIfTrue="1">
      <formula>$C45&lt;D$7</formula>
    </cfRule>
    <cfRule type="expression" dxfId="1224" priority="815" stopIfTrue="1">
      <formula>$C45=D$7</formula>
    </cfRule>
  </conditionalFormatting>
  <conditionalFormatting sqref="D46:E46">
    <cfRule type="cellIs" dxfId="1223" priority="788" operator="greaterThan">
      <formula>D45*120%</formula>
    </cfRule>
    <cfRule type="cellIs" dxfId="1222" priority="789" operator="between">
      <formula>D45*0.95</formula>
      <formula>D45*1.2</formula>
    </cfRule>
    <cfRule type="cellIs" dxfId="1221" priority="787" operator="lessThan">
      <formula>D45*95%</formula>
    </cfRule>
    <cfRule type="cellIs" dxfId="1220" priority="786" stopIfTrue="1" operator="equal">
      <formula>0</formula>
    </cfRule>
    <cfRule type="expression" priority="785">
      <formula>$C46=D$5</formula>
    </cfRule>
  </conditionalFormatting>
  <conditionalFormatting sqref="D78:E78">
    <cfRule type="expression" dxfId="1219" priority="726" stopIfTrue="1">
      <formula>$C78&lt;D$7</formula>
    </cfRule>
    <cfRule type="expression" dxfId="1218" priority="725" stopIfTrue="1">
      <formula>$C78=D$7</formula>
    </cfRule>
  </conditionalFormatting>
  <conditionalFormatting sqref="D79:E79">
    <cfRule type="cellIs" dxfId="1217" priority="696" stopIfTrue="1" operator="equal">
      <formula>0</formula>
    </cfRule>
    <cfRule type="cellIs" dxfId="1216" priority="698" operator="greaterThan">
      <formula>D78*120%</formula>
    </cfRule>
    <cfRule type="cellIs" dxfId="1215" priority="697" operator="lessThan">
      <formula>D78*95%</formula>
    </cfRule>
    <cfRule type="expression" priority="695">
      <formula>$C79=D$5</formula>
    </cfRule>
    <cfRule type="cellIs" dxfId="1214" priority="699" operator="between">
      <formula>D78*0.95</formula>
      <formula>D78*1.2</formula>
    </cfRule>
  </conditionalFormatting>
  <conditionalFormatting sqref="D63:I63">
    <cfRule type="cellIs" dxfId="1213" priority="1190" operator="lessThan">
      <formula>0</formula>
    </cfRule>
    <cfRule type="cellIs" dxfId="1212" priority="1189" operator="greaterThan">
      <formula>0</formula>
    </cfRule>
  </conditionalFormatting>
  <conditionalFormatting sqref="D96:I96">
    <cfRule type="cellIs" dxfId="1211" priority="1206" operator="lessThan">
      <formula>0</formula>
    </cfRule>
    <cfRule type="cellIs" dxfId="1210" priority="1205" operator="greaterThan">
      <formula>0</formula>
    </cfRule>
  </conditionalFormatting>
  <conditionalFormatting sqref="D33:K33">
    <cfRule type="expression" dxfId="1209" priority="69" stopIfTrue="1">
      <formula>D$27=0</formula>
    </cfRule>
  </conditionalFormatting>
  <conditionalFormatting sqref="D12:S12">
    <cfRule type="expression" dxfId="1208" priority="66" stopIfTrue="1">
      <formula>$C12=D$7</formula>
    </cfRule>
    <cfRule type="expression" dxfId="1207" priority="67" stopIfTrue="1">
      <formula>$C12&lt;D$7</formula>
    </cfRule>
  </conditionalFormatting>
  <conditionalFormatting sqref="D27:S27">
    <cfRule type="cellIs" dxfId="1206" priority="74" operator="lessThan">
      <formula>0</formula>
    </cfRule>
    <cfRule type="cellIs" dxfId="1205" priority="73" operator="greaterThan">
      <formula>0</formula>
    </cfRule>
  </conditionalFormatting>
  <conditionalFormatting sqref="D60:S60">
    <cfRule type="cellIs" dxfId="1204" priority="1192" operator="lessThan">
      <formula>0</formula>
    </cfRule>
    <cfRule type="cellIs" dxfId="1203" priority="1191" operator="greaterThan">
      <formula>0</formula>
    </cfRule>
  </conditionalFormatting>
  <conditionalFormatting sqref="D93:S93">
    <cfRule type="cellIs" dxfId="1202" priority="1208" operator="lessThan">
      <formula>0</formula>
    </cfRule>
    <cfRule type="cellIs" dxfId="1201" priority="1207" operator="greaterThan">
      <formula>0</formula>
    </cfRule>
  </conditionalFormatting>
  <conditionalFormatting sqref="E17">
    <cfRule type="expression" dxfId="1200" priority="378" stopIfTrue="1">
      <formula>$C17&lt;E$7</formula>
    </cfRule>
    <cfRule type="expression" dxfId="1199" priority="377" stopIfTrue="1">
      <formula>$C17=E$7</formula>
    </cfRule>
    <cfRule type="expression" dxfId="1198" priority="374" stopIfTrue="1">
      <formula>$C17&lt;E$7</formula>
    </cfRule>
    <cfRule type="expression" dxfId="1197" priority="373" stopIfTrue="1">
      <formula>$C17=E$7</formula>
    </cfRule>
    <cfRule type="expression" dxfId="1196" priority="375" stopIfTrue="1">
      <formula>$C17=E$7</formula>
    </cfRule>
    <cfRule type="expression" dxfId="1195" priority="376" stopIfTrue="1">
      <formula>$C17&lt;E$7</formula>
    </cfRule>
  </conditionalFormatting>
  <conditionalFormatting sqref="E18:E19">
    <cfRule type="expression" dxfId="1194" priority="397" stopIfTrue="1">
      <formula>$C18=E$7</formula>
    </cfRule>
    <cfRule type="expression" dxfId="1193" priority="399" stopIfTrue="1">
      <formula>$C18=E$7</formula>
    </cfRule>
    <cfRule type="expression" dxfId="1192" priority="400" stopIfTrue="1">
      <formula>$C18&lt;E$7</formula>
    </cfRule>
    <cfRule type="expression" dxfId="1191" priority="401" stopIfTrue="1">
      <formula>$C18=E$7</formula>
    </cfRule>
    <cfRule type="expression" dxfId="1190" priority="402" stopIfTrue="1">
      <formula>$C18&lt;E$7</formula>
    </cfRule>
    <cfRule type="expression" dxfId="1189" priority="398" stopIfTrue="1">
      <formula>$C18&lt;E$7</formula>
    </cfRule>
  </conditionalFormatting>
  <conditionalFormatting sqref="E21">
    <cfRule type="expression" dxfId="1188" priority="496" stopIfTrue="1">
      <formula>$C21&lt;E$7</formula>
    </cfRule>
    <cfRule type="expression" dxfId="1187" priority="495" stopIfTrue="1">
      <formula>$C21=E$7</formula>
    </cfRule>
    <cfRule type="expression" dxfId="1186" priority="493" stopIfTrue="1">
      <formula>$C21=E$7</formula>
    </cfRule>
    <cfRule type="expression" dxfId="1185" priority="494" stopIfTrue="1">
      <formula>$C21&lt;E$7</formula>
    </cfRule>
  </conditionalFormatting>
  <conditionalFormatting sqref="E21:E22">
    <cfRule type="expression" dxfId="1184" priority="497" stopIfTrue="1">
      <formula>$C21=E$7</formula>
    </cfRule>
    <cfRule type="expression" dxfId="1183" priority="498" stopIfTrue="1">
      <formula>$C21&lt;E$7</formula>
    </cfRule>
  </conditionalFormatting>
  <conditionalFormatting sqref="E22">
    <cfRule type="expression" dxfId="1182" priority="536" stopIfTrue="1">
      <formula>$C22&lt;E$7</formula>
    </cfRule>
    <cfRule type="expression" dxfId="1181" priority="535" stopIfTrue="1">
      <formula>$C22=E$7</formula>
    </cfRule>
    <cfRule type="expression" dxfId="1180" priority="537" stopIfTrue="1">
      <formula>$C22=E$7</formula>
    </cfRule>
    <cfRule type="expression" dxfId="1179" priority="538" stopIfTrue="1">
      <formula>$C22&lt;E$7</formula>
    </cfRule>
  </conditionalFormatting>
  <conditionalFormatting sqref="E23">
    <cfRule type="expression" dxfId="1178" priority="575" stopIfTrue="1">
      <formula>$C23=E$7</formula>
    </cfRule>
    <cfRule type="expression" dxfId="1177" priority="576" stopIfTrue="1">
      <formula>$C23&lt;E$7</formula>
    </cfRule>
    <cfRule type="expression" dxfId="1176" priority="573" stopIfTrue="1">
      <formula>$C23=E$7</formula>
    </cfRule>
    <cfRule type="expression" dxfId="1175" priority="574" stopIfTrue="1">
      <formula>$C23&lt;E$7</formula>
    </cfRule>
  </conditionalFormatting>
  <conditionalFormatting sqref="E23:E24">
    <cfRule type="expression" dxfId="1174" priority="578" stopIfTrue="1">
      <formula>$C23&lt;E$7</formula>
    </cfRule>
    <cfRule type="expression" dxfId="1173" priority="577" stopIfTrue="1">
      <formula>$C23=E$7</formula>
    </cfRule>
  </conditionalFormatting>
  <conditionalFormatting sqref="E24">
    <cfRule type="expression" dxfId="1172" priority="618" stopIfTrue="1">
      <formula>$C24&lt;E$7</formula>
    </cfRule>
    <cfRule type="expression" dxfId="1171" priority="620" stopIfTrue="1">
      <formula>$C24&lt;E$7</formula>
    </cfRule>
    <cfRule type="expression" dxfId="1170" priority="619" stopIfTrue="1">
      <formula>$C24=E$7</formula>
    </cfRule>
    <cfRule type="expression" dxfId="1169" priority="617" stopIfTrue="1">
      <formula>$C24=E$7</formula>
    </cfRule>
  </conditionalFormatting>
  <conditionalFormatting sqref="E25">
    <cfRule type="expression" dxfId="1168" priority="662" stopIfTrue="1">
      <formula>$C25&lt;E$7</formula>
    </cfRule>
    <cfRule type="expression" dxfId="1167" priority="661" stopIfTrue="1">
      <formula>$C25=E$7</formula>
    </cfRule>
    <cfRule type="expression" dxfId="1166" priority="660" stopIfTrue="1">
      <formula>$C25&lt;E$7</formula>
    </cfRule>
    <cfRule type="expression" dxfId="1165" priority="659" stopIfTrue="1">
      <formula>$C25=E$7</formula>
    </cfRule>
    <cfRule type="expression" dxfId="1164" priority="658" stopIfTrue="1">
      <formula>$C25&lt;E$7</formula>
    </cfRule>
    <cfRule type="expression" dxfId="1163" priority="657" stopIfTrue="1">
      <formula>$C25=E$7</formula>
    </cfRule>
  </conditionalFormatting>
  <conditionalFormatting sqref="E17:F17">
    <cfRule type="expression" dxfId="1162" priority="370" stopIfTrue="1">
      <formula>$C17&lt;E$7</formula>
    </cfRule>
    <cfRule type="expression" dxfId="1161" priority="369" stopIfTrue="1">
      <formula>$C17=E$7</formula>
    </cfRule>
  </conditionalFormatting>
  <conditionalFormatting sqref="E18:F19">
    <cfRule type="expression" dxfId="1160" priority="394" stopIfTrue="1">
      <formula>$C18&lt;E$7</formula>
    </cfRule>
    <cfRule type="expression" dxfId="1159" priority="393" stopIfTrue="1">
      <formula>$C18=E$7</formula>
    </cfRule>
  </conditionalFormatting>
  <conditionalFormatting sqref="E21:F22">
    <cfRule type="expression" dxfId="1158" priority="489" stopIfTrue="1">
      <formula>$C21=E$7</formula>
    </cfRule>
    <cfRule type="expression" dxfId="1157" priority="490" stopIfTrue="1">
      <formula>$C21&lt;E$7</formula>
    </cfRule>
  </conditionalFormatting>
  <conditionalFormatting sqref="E23:F24">
    <cfRule type="expression" dxfId="1156" priority="569" stopIfTrue="1">
      <formula>$C23=E$7</formula>
    </cfRule>
    <cfRule type="expression" dxfId="1155" priority="570" stopIfTrue="1">
      <formula>$C23&lt;E$7</formula>
    </cfRule>
  </conditionalFormatting>
  <conditionalFormatting sqref="E25:F25">
    <cfRule type="expression" dxfId="1154" priority="653" stopIfTrue="1">
      <formula>$C25=E$7</formula>
    </cfRule>
    <cfRule type="expression" dxfId="1153" priority="654" stopIfTrue="1">
      <formula>$C25&lt;E$7</formula>
    </cfRule>
  </conditionalFormatting>
  <conditionalFormatting sqref="E33:I33">
    <cfRule type="cellIs" dxfId="1152" priority="1989" operator="lessThan">
      <formula>0</formula>
    </cfRule>
    <cfRule type="cellIs" dxfId="1151" priority="1988" operator="greaterThan">
      <formula>0</formula>
    </cfRule>
  </conditionalFormatting>
  <conditionalFormatting sqref="E66:J66">
    <cfRule type="cellIs" dxfId="1150" priority="1728" operator="greaterThan">
      <formula>0</formula>
    </cfRule>
    <cfRule type="cellIs" dxfId="1149" priority="1729" operator="lessThan">
      <formula>0</formula>
    </cfRule>
  </conditionalFormatting>
  <conditionalFormatting sqref="E99:J99">
    <cfRule type="cellIs" dxfId="1148" priority="1311" operator="lessThan">
      <formula>0</formula>
    </cfRule>
    <cfRule type="cellIs" dxfId="1147" priority="1310" operator="greaterThan">
      <formula>0</formula>
    </cfRule>
  </conditionalFormatting>
  <conditionalFormatting sqref="E66:K66">
    <cfRule type="expression" dxfId="1146" priority="1713" stopIfTrue="1">
      <formula>E$27=0</formula>
    </cfRule>
  </conditionalFormatting>
  <conditionalFormatting sqref="E99:K99">
    <cfRule type="expression" dxfId="1145" priority="1295" stopIfTrue="1">
      <formula>E$27=0</formula>
    </cfRule>
  </conditionalFormatting>
  <conditionalFormatting sqref="E20:L20">
    <cfRule type="expression" dxfId="1144" priority="7" stopIfTrue="1">
      <formula>$C20&lt;E$7</formula>
    </cfRule>
    <cfRule type="expression" dxfId="1143" priority="8" stopIfTrue="1">
      <formula>$C20=E$7</formula>
    </cfRule>
    <cfRule type="expression" dxfId="1142" priority="9" stopIfTrue="1">
      <formula>$C20&lt;E$7</formula>
    </cfRule>
    <cfRule type="expression" dxfId="1141" priority="10" stopIfTrue="1">
      <formula>$C20=E$7</formula>
    </cfRule>
    <cfRule type="expression" dxfId="1140" priority="11" stopIfTrue="1">
      <formula>$C20&lt;E$7</formula>
    </cfRule>
    <cfRule type="expression" dxfId="1139" priority="13" stopIfTrue="1">
      <formula>$C20&lt;E$7</formula>
    </cfRule>
    <cfRule type="expression" dxfId="1138" priority="6" stopIfTrue="1">
      <formula>$C20=E$7</formula>
    </cfRule>
    <cfRule type="expression" dxfId="1137" priority="12" stopIfTrue="1">
      <formula>$C20=E$7</formula>
    </cfRule>
  </conditionalFormatting>
  <conditionalFormatting sqref="E129:R129">
    <cfRule type="cellIs" dxfId="1136" priority="7668" operator="greaterThan">
      <formula>0</formula>
    </cfRule>
    <cfRule type="cellIs" dxfId="1135" priority="7669" operator="lessThan">
      <formula>0</formula>
    </cfRule>
  </conditionalFormatting>
  <conditionalFormatting sqref="F14">
    <cfRule type="cellIs" dxfId="1134" priority="679" operator="between">
      <formula>F13*0.95</formula>
      <formula>F13*1.2</formula>
    </cfRule>
    <cfRule type="cellIs" dxfId="1133" priority="678" operator="greaterThan">
      <formula>F13*120%</formula>
    </cfRule>
    <cfRule type="cellIs" dxfId="1132" priority="677" operator="lessThan">
      <formula>F13*95%</formula>
    </cfRule>
    <cfRule type="cellIs" dxfId="1131" priority="676" stopIfTrue="1" operator="equal">
      <formula>0</formula>
    </cfRule>
    <cfRule type="expression" priority="675">
      <formula>$C14=F$5</formula>
    </cfRule>
  </conditionalFormatting>
  <conditionalFormatting sqref="F33">
    <cfRule type="expression" dxfId="1130" priority="1987">
      <formula>$G$27=0</formula>
    </cfRule>
  </conditionalFormatting>
  <conditionalFormatting sqref="F47">
    <cfRule type="cellIs" dxfId="1129" priority="672" operator="lessThan">
      <formula>F46*95%</formula>
    </cfRule>
    <cfRule type="expression" priority="670">
      <formula>$C47=F$5</formula>
    </cfRule>
    <cfRule type="cellIs" dxfId="1128" priority="671" stopIfTrue="1" operator="equal">
      <formula>0</formula>
    </cfRule>
    <cfRule type="cellIs" dxfId="1127" priority="673" operator="greaterThan">
      <formula>F46*120%</formula>
    </cfRule>
    <cfRule type="cellIs" dxfId="1126" priority="674" operator="between">
      <formula>F46*0.95</formula>
      <formula>F46*1.2</formula>
    </cfRule>
  </conditionalFormatting>
  <conditionalFormatting sqref="F66">
    <cfRule type="expression" dxfId="1125" priority="1727">
      <formula>$G$27=0</formula>
    </cfRule>
  </conditionalFormatting>
  <conditionalFormatting sqref="F80">
    <cfRule type="cellIs" dxfId="1124" priority="667" operator="lessThan">
      <formula>F79*95%</formula>
    </cfRule>
    <cfRule type="cellIs" dxfId="1123" priority="669" operator="between">
      <formula>F79*0.95</formula>
      <formula>F79*1.2</formula>
    </cfRule>
    <cfRule type="cellIs" dxfId="1122" priority="668" operator="greaterThan">
      <formula>F79*120%</formula>
    </cfRule>
    <cfRule type="cellIs" dxfId="1121" priority="666" stopIfTrue="1" operator="equal">
      <formula>0</formula>
    </cfRule>
    <cfRule type="expression" priority="665">
      <formula>$C80=F$5</formula>
    </cfRule>
  </conditionalFormatting>
  <conditionalFormatting sqref="F99">
    <cfRule type="expression" dxfId="1120" priority="1309">
      <formula>$G$27=0</formula>
    </cfRule>
  </conditionalFormatting>
  <conditionalFormatting sqref="F17:G17">
    <cfRule type="expression" dxfId="1119" priority="366" stopIfTrue="1">
      <formula>$C17&lt;F$7</formula>
    </cfRule>
    <cfRule type="expression" dxfId="1118" priority="365" stopIfTrue="1">
      <formula>$C17=F$7</formula>
    </cfRule>
  </conditionalFormatting>
  <conditionalFormatting sqref="F18:G19">
    <cfRule type="expression" dxfId="1117" priority="389" stopIfTrue="1">
      <formula>$C18=F$7</formula>
    </cfRule>
    <cfRule type="expression" dxfId="1116" priority="390" stopIfTrue="1">
      <formula>$C18&lt;F$7</formula>
    </cfRule>
  </conditionalFormatting>
  <conditionalFormatting sqref="F21:G22">
    <cfRule type="expression" dxfId="1115" priority="486" stopIfTrue="1">
      <formula>$C21&lt;F$7</formula>
    </cfRule>
    <cfRule type="expression" dxfId="1114" priority="485" stopIfTrue="1">
      <formula>$C21=F$7</formula>
    </cfRule>
  </conditionalFormatting>
  <conditionalFormatting sqref="F23:G24">
    <cfRule type="expression" dxfId="1113" priority="565" stopIfTrue="1">
      <formula>$C23=F$7</formula>
    </cfRule>
    <cfRule type="expression" dxfId="1112" priority="566" stopIfTrue="1">
      <formula>$C23&lt;F$7</formula>
    </cfRule>
  </conditionalFormatting>
  <conditionalFormatting sqref="F25:G25">
    <cfRule type="expression" dxfId="1111" priority="649" stopIfTrue="1">
      <formula>$C25=F$7</formula>
    </cfRule>
    <cfRule type="expression" dxfId="1110" priority="650" stopIfTrue="1">
      <formula>$C25&lt;F$7</formula>
    </cfRule>
  </conditionalFormatting>
  <conditionalFormatting sqref="F13:I13 G14:I14">
    <cfRule type="expression" dxfId="1109" priority="951" stopIfTrue="1">
      <formula>$C13=F$7</formula>
    </cfRule>
    <cfRule type="expression" dxfId="1108" priority="952" stopIfTrue="1">
      <formula>$C13&lt;F$7</formula>
    </cfRule>
  </conditionalFormatting>
  <conditionalFormatting sqref="F45:I46 L45:O50">
    <cfRule type="expression" dxfId="1107" priority="846" stopIfTrue="1">
      <formula>$C45=F$7</formula>
    </cfRule>
    <cfRule type="expression" dxfId="1106" priority="847" stopIfTrue="1">
      <formula>$C45&lt;F$7</formula>
    </cfRule>
  </conditionalFormatting>
  <conditionalFormatting sqref="F78:I79 L78:O83">
    <cfRule type="expression" dxfId="1105" priority="756" stopIfTrue="1">
      <formula>$C78=F$7</formula>
    </cfRule>
    <cfRule type="expression" dxfId="1104" priority="757" stopIfTrue="1">
      <formula>$C78&lt;F$7</formula>
    </cfRule>
  </conditionalFormatting>
  <conditionalFormatting sqref="G15">
    <cfRule type="cellIs" dxfId="1103" priority="235" stopIfTrue="1" operator="equal">
      <formula>0</formula>
    </cfRule>
    <cfRule type="cellIs" dxfId="1102" priority="236" operator="lessThan">
      <formula>G14*95%</formula>
    </cfRule>
    <cfRule type="cellIs" dxfId="1101" priority="237" operator="greaterThan">
      <formula>G14*120%</formula>
    </cfRule>
    <cfRule type="cellIs" dxfId="1100" priority="238" operator="between">
      <formula>G14*0.95</formula>
      <formula>G14*1.2</formula>
    </cfRule>
    <cfRule type="expression" priority="234">
      <formula>$C15=G$5</formula>
    </cfRule>
  </conditionalFormatting>
  <conditionalFormatting sqref="G48">
    <cfRule type="cellIs" dxfId="1099" priority="246" operator="lessThan">
      <formula>G47*95%</formula>
    </cfRule>
    <cfRule type="cellIs" dxfId="1098" priority="245" stopIfTrue="1" operator="equal">
      <formula>0</formula>
    </cfRule>
    <cfRule type="expression" priority="244">
      <formula>$C48=G$5</formula>
    </cfRule>
    <cfRule type="cellIs" dxfId="1097" priority="248" operator="between">
      <formula>G47*0.95</formula>
      <formula>G47*1.2</formula>
    </cfRule>
    <cfRule type="cellIs" dxfId="1096" priority="247" operator="greaterThan">
      <formula>G47*120%</formula>
    </cfRule>
  </conditionalFormatting>
  <conditionalFormatting sqref="G81">
    <cfRule type="cellIs" dxfId="1095" priority="240" stopIfTrue="1" operator="equal">
      <formula>0</formula>
    </cfRule>
    <cfRule type="cellIs" dxfId="1094" priority="241" operator="lessThan">
      <formula>G80*95%</formula>
    </cfRule>
    <cfRule type="expression" priority="239">
      <formula>$C81=G$5</formula>
    </cfRule>
    <cfRule type="cellIs" dxfId="1093" priority="243" operator="between">
      <formula>G80*0.95</formula>
      <formula>G80*1.2</formula>
    </cfRule>
    <cfRule type="cellIs" dxfId="1092" priority="242" operator="greaterThan">
      <formula>G80*120%</formula>
    </cfRule>
  </conditionalFormatting>
  <conditionalFormatting sqref="G17:H17">
    <cfRule type="expression" dxfId="1091" priority="361" stopIfTrue="1">
      <formula>$C17=G$7</formula>
    </cfRule>
    <cfRule type="expression" dxfId="1090" priority="362" stopIfTrue="1">
      <formula>$C17&lt;G$7</formula>
    </cfRule>
  </conditionalFormatting>
  <conditionalFormatting sqref="G18:I19">
    <cfRule type="expression" dxfId="1089" priority="386" stopIfTrue="1">
      <formula>$C18&lt;G$7</formula>
    </cfRule>
    <cfRule type="expression" dxfId="1088" priority="385" stopIfTrue="1">
      <formula>$C18=G$7</formula>
    </cfRule>
  </conditionalFormatting>
  <conditionalFormatting sqref="G21:I22">
    <cfRule type="expression" dxfId="1087" priority="481" stopIfTrue="1">
      <formula>$C21=G$7</formula>
    </cfRule>
    <cfRule type="expression" dxfId="1086" priority="482" stopIfTrue="1">
      <formula>$C21&lt;G$7</formula>
    </cfRule>
  </conditionalFormatting>
  <conditionalFormatting sqref="G23:I24">
    <cfRule type="expression" dxfId="1085" priority="562" stopIfTrue="1">
      <formula>$C23&lt;G$7</formula>
    </cfRule>
    <cfRule type="expression" dxfId="1084" priority="561" stopIfTrue="1">
      <formula>$C23=G$7</formula>
    </cfRule>
  </conditionalFormatting>
  <conditionalFormatting sqref="G25:I25">
    <cfRule type="expression" dxfId="1083" priority="645" stopIfTrue="1">
      <formula>$C25=G$7</formula>
    </cfRule>
    <cfRule type="expression" dxfId="1082" priority="646" stopIfTrue="1">
      <formula>$C25&lt;G$7</formula>
    </cfRule>
  </conditionalFormatting>
  <conditionalFormatting sqref="G47:I47 H48:I48">
    <cfRule type="expression" dxfId="1081" priority="859" stopIfTrue="1">
      <formula>$C47&lt;G$7</formula>
    </cfRule>
    <cfRule type="expression" dxfId="1080" priority="858" stopIfTrue="1">
      <formula>$C47=G$7</formula>
    </cfRule>
  </conditionalFormatting>
  <conditionalFormatting sqref="G80:I80 H81:I81">
    <cfRule type="expression" dxfId="1079" priority="769" stopIfTrue="1">
      <formula>$C80&lt;G$7</formula>
    </cfRule>
    <cfRule type="expression" dxfId="1078" priority="768" stopIfTrue="1">
      <formula>$C80=G$7</formula>
    </cfRule>
  </conditionalFormatting>
  <conditionalFormatting sqref="G33:S33">
    <cfRule type="expression" dxfId="1077" priority="68">
      <formula>$G$27=0</formula>
    </cfRule>
  </conditionalFormatting>
  <conditionalFormatting sqref="G66:S66">
    <cfRule type="expression" dxfId="1076" priority="1705">
      <formula>$G$27=0</formula>
    </cfRule>
  </conditionalFormatting>
  <conditionalFormatting sqref="G99:S99">
    <cfRule type="expression" dxfId="1075" priority="1287">
      <formula>$G$27=0</formula>
    </cfRule>
  </conditionalFormatting>
  <conditionalFormatting sqref="H16">
    <cfRule type="expression" priority="219">
      <formula>$C16=H$5</formula>
    </cfRule>
    <cfRule type="cellIs" dxfId="1074" priority="220" stopIfTrue="1" operator="equal">
      <formula>0</formula>
    </cfRule>
    <cfRule type="cellIs" dxfId="1073" priority="221" operator="lessThan">
      <formula>H15*95%</formula>
    </cfRule>
    <cfRule type="cellIs" dxfId="1072" priority="223" operator="between">
      <formula>H15*0.95</formula>
      <formula>H15*1.2</formula>
    </cfRule>
    <cfRule type="cellIs" dxfId="1071" priority="222" operator="greaterThan">
      <formula>H15*120%</formula>
    </cfRule>
  </conditionalFormatting>
  <conditionalFormatting sqref="H17">
    <cfRule type="expression" dxfId="1070" priority="360" stopIfTrue="1">
      <formula>$C17&lt;H$7</formula>
    </cfRule>
    <cfRule type="expression" dxfId="1069" priority="359" stopIfTrue="1">
      <formula>$C17=H$7</formula>
    </cfRule>
  </conditionalFormatting>
  <conditionalFormatting sqref="H49">
    <cfRule type="cellIs" dxfId="1068" priority="233" operator="between">
      <formula>H48*0.95</formula>
      <formula>H48*1.2</formula>
    </cfRule>
    <cfRule type="cellIs" dxfId="1067" priority="232" operator="greaterThan">
      <formula>H48*120%</formula>
    </cfRule>
    <cfRule type="cellIs" dxfId="1066" priority="231" operator="lessThan">
      <formula>H48*95%</formula>
    </cfRule>
    <cfRule type="expression" priority="229">
      <formula>$C49=H$5</formula>
    </cfRule>
    <cfRule type="cellIs" dxfId="1065" priority="230" stopIfTrue="1" operator="equal">
      <formula>0</formula>
    </cfRule>
  </conditionalFormatting>
  <conditionalFormatting sqref="H82">
    <cfRule type="expression" priority="224">
      <formula>$C82=H$5</formula>
    </cfRule>
    <cfRule type="cellIs" dxfId="1064" priority="226" operator="lessThan">
      <formula>H81*95%</formula>
    </cfRule>
    <cfRule type="cellIs" dxfId="1063" priority="227" operator="greaterThan">
      <formula>H81*120%</formula>
    </cfRule>
    <cfRule type="cellIs" dxfId="1062" priority="228" operator="between">
      <formula>H81*0.95</formula>
      <formula>H81*1.2</formula>
    </cfRule>
    <cfRule type="cellIs" dxfId="1061" priority="225" stopIfTrue="1" operator="equal">
      <formula>0</formula>
    </cfRule>
  </conditionalFormatting>
  <conditionalFormatting sqref="H15:I15">
    <cfRule type="expression" dxfId="1060" priority="256" stopIfTrue="1">
      <formula>$C15&lt;H$7</formula>
    </cfRule>
    <cfRule type="expression" dxfId="1059" priority="255" stopIfTrue="1">
      <formula>$C15=H$7</formula>
    </cfRule>
    <cfRule type="expression" dxfId="1058" priority="254" stopIfTrue="1">
      <formula>$C15&lt;H$7</formula>
    </cfRule>
    <cfRule type="expression" dxfId="1057" priority="253" stopIfTrue="1">
      <formula>$C15=H$7</formula>
    </cfRule>
  </conditionalFormatting>
  <conditionalFormatting sqref="H21:I21">
    <cfRule type="expression" dxfId="1056" priority="479" stopIfTrue="1">
      <formula>$C21=H$7</formula>
    </cfRule>
    <cfRule type="expression" dxfId="1055" priority="480" stopIfTrue="1">
      <formula>$C21&lt;H$7</formula>
    </cfRule>
  </conditionalFormatting>
  <conditionalFormatting sqref="H22:I23">
    <cfRule type="expression" dxfId="1054" priority="522" stopIfTrue="1">
      <formula>$C22&lt;H$7</formula>
    </cfRule>
    <cfRule type="expression" dxfId="1053" priority="521" stopIfTrue="1">
      <formula>$C22=H$7</formula>
    </cfRule>
  </conditionalFormatting>
  <conditionalFormatting sqref="H24:I25">
    <cfRule type="expression" dxfId="1052" priority="603" stopIfTrue="1">
      <formula>$C24=H$7</formula>
    </cfRule>
    <cfRule type="expression" dxfId="1051" priority="604" stopIfTrue="1">
      <formula>$C24&lt;H$7</formula>
    </cfRule>
  </conditionalFormatting>
  <conditionalFormatting sqref="H18:J19">
    <cfRule type="expression" dxfId="1050" priority="39" stopIfTrue="1">
      <formula>$C18=H$7</formula>
    </cfRule>
    <cfRule type="expression" dxfId="1049" priority="40" stopIfTrue="1">
      <formula>$C18&lt;H$7</formula>
    </cfRule>
  </conditionalFormatting>
  <conditionalFormatting sqref="I16">
    <cfRule type="expression" dxfId="1048" priority="33" stopIfTrue="1">
      <formula>$C16=I$7</formula>
    </cfRule>
    <cfRule type="expression" dxfId="1047" priority="34" stopIfTrue="1">
      <formula>$C16&lt;I$7</formula>
    </cfRule>
    <cfRule type="expression" dxfId="1046" priority="35" stopIfTrue="1">
      <formula>$C16=I$7</formula>
    </cfRule>
    <cfRule type="expression" dxfId="1045" priority="36" stopIfTrue="1">
      <formula>$C16&lt;I$7</formula>
    </cfRule>
  </conditionalFormatting>
  <conditionalFormatting sqref="I49">
    <cfRule type="expression" dxfId="1044" priority="20" stopIfTrue="1">
      <formula>$C49&lt;I$7</formula>
    </cfRule>
    <cfRule type="expression" dxfId="1043" priority="19" stopIfTrue="1">
      <formula>$C49=I$7</formula>
    </cfRule>
  </conditionalFormatting>
  <conditionalFormatting sqref="I82">
    <cfRule type="expression" dxfId="1042" priority="26" stopIfTrue="1">
      <formula>$C82=I$7</formula>
    </cfRule>
    <cfRule type="expression" dxfId="1041" priority="27" stopIfTrue="1">
      <formula>$C82&lt;I$7</formula>
    </cfRule>
  </conditionalFormatting>
  <conditionalFormatting sqref="I17:J17">
    <cfRule type="cellIs" dxfId="1040" priority="16" operator="lessThan">
      <formula>I16*95%</formula>
    </cfRule>
    <cfRule type="cellIs" dxfId="1039" priority="15" stopIfTrue="1" operator="equal">
      <formula>0</formula>
    </cfRule>
    <cfRule type="expression" priority="14">
      <formula>$C17=I$5</formula>
    </cfRule>
    <cfRule type="cellIs" dxfId="1038" priority="18" operator="between">
      <formula>I16*0.95</formula>
      <formula>I16*1.2</formula>
    </cfRule>
    <cfRule type="cellIs" dxfId="1037" priority="17" operator="greaterThan">
      <formula>I16*120%</formula>
    </cfRule>
  </conditionalFormatting>
  <conditionalFormatting sqref="I50:J50">
    <cfRule type="cellIs" dxfId="1036" priority="25" operator="between">
      <formula>I49*0.95</formula>
      <formula>I49*1.2</formula>
    </cfRule>
    <cfRule type="cellIs" dxfId="1035" priority="23" operator="lessThan">
      <formula>I49*95%</formula>
    </cfRule>
    <cfRule type="expression" priority="21">
      <formula>$C50=I$5</formula>
    </cfRule>
    <cfRule type="cellIs" dxfId="1034" priority="22" stopIfTrue="1" operator="equal">
      <formula>0</formula>
    </cfRule>
    <cfRule type="cellIs" dxfId="1033" priority="24" operator="greaterThan">
      <formula>I49*120%</formula>
    </cfRule>
  </conditionalFormatting>
  <conditionalFormatting sqref="I83:J83">
    <cfRule type="expression" priority="28">
      <formula>$C83=I$5</formula>
    </cfRule>
    <cfRule type="cellIs" dxfId="1032" priority="29" stopIfTrue="1" operator="equal">
      <formula>0</formula>
    </cfRule>
    <cfRule type="cellIs" dxfId="1031" priority="30" operator="lessThan">
      <formula>I82*95%</formula>
    </cfRule>
    <cfRule type="cellIs" dxfId="1030" priority="31" operator="greaterThan">
      <formula>I82*120%</formula>
    </cfRule>
    <cfRule type="cellIs" dxfId="1029" priority="32" operator="between">
      <formula>I82*0.95</formula>
      <formula>I82*1.2</formula>
    </cfRule>
  </conditionalFormatting>
  <conditionalFormatting sqref="J15:J16">
    <cfRule type="expression" dxfId="1028" priority="49" stopIfTrue="1">
      <formula>$C15&lt;J$7</formula>
    </cfRule>
    <cfRule type="expression" dxfId="1027" priority="46" stopIfTrue="1">
      <formula>$C15=J$7</formula>
    </cfRule>
    <cfRule type="expression" dxfId="1026" priority="47" stopIfTrue="1">
      <formula>$C15&lt;J$7</formula>
    </cfRule>
    <cfRule type="expression" dxfId="1025" priority="48" stopIfTrue="1">
      <formula>$C15=J$7</formula>
    </cfRule>
  </conditionalFormatting>
  <conditionalFormatting sqref="J18">
    <cfRule type="expression" dxfId="1024" priority="37" stopIfTrue="1">
      <formula>$C18=J$7</formula>
    </cfRule>
    <cfRule type="expression" dxfId="1023" priority="38" stopIfTrue="1">
      <formula>$C18&lt;J$7</formula>
    </cfRule>
  </conditionalFormatting>
  <conditionalFormatting sqref="J21:J23 J19:K19">
    <cfRule type="expression" dxfId="1022" priority="52" stopIfTrue="1">
      <formula>$C19=J$7</formula>
    </cfRule>
  </conditionalFormatting>
  <conditionalFormatting sqref="J23:J24">
    <cfRule type="expression" dxfId="1021" priority="56" stopIfTrue="1">
      <formula>$C23=J$7</formula>
    </cfRule>
    <cfRule type="expression" dxfId="1020" priority="57" stopIfTrue="1">
      <formula>$C23&lt;J$7</formula>
    </cfRule>
  </conditionalFormatting>
  <conditionalFormatting sqref="J24:J25">
    <cfRule type="expression" dxfId="1019" priority="60" stopIfTrue="1">
      <formula>$C24=J$7</formula>
    </cfRule>
    <cfRule type="expression" dxfId="1018" priority="61" stopIfTrue="1">
      <formula>$C24&lt;J$7</formula>
    </cfRule>
  </conditionalFormatting>
  <conditionalFormatting sqref="J25">
    <cfRule type="expression" dxfId="1017" priority="64" stopIfTrue="1">
      <formula>$C25=J$7</formula>
    </cfRule>
    <cfRule type="expression" dxfId="1016" priority="65" stopIfTrue="1">
      <formula>$C25&lt;J$7</formula>
    </cfRule>
  </conditionalFormatting>
  <conditionalFormatting sqref="J33">
    <cfRule type="cellIs" dxfId="1015" priority="70" operator="greaterThan">
      <formula>0</formula>
    </cfRule>
    <cfRule type="cellIs" dxfId="1014" priority="71" operator="lessThan">
      <formula>0</formula>
    </cfRule>
  </conditionalFormatting>
  <conditionalFormatting sqref="J19:K19 J21:J23">
    <cfRule type="expression" dxfId="1013" priority="53" stopIfTrue="1">
      <formula>$C19&lt;J$7</formula>
    </cfRule>
  </conditionalFormatting>
  <conditionalFormatting sqref="J21:K22">
    <cfRule type="expression" dxfId="1012" priority="50" stopIfTrue="1">
      <formula>$C21=J$7</formula>
    </cfRule>
    <cfRule type="expression" dxfId="1011" priority="51" stopIfTrue="1">
      <formula>$C21&lt;J$7</formula>
    </cfRule>
  </conditionalFormatting>
  <conditionalFormatting sqref="J63:K63">
    <cfRule type="cellIs" dxfId="1010" priority="1526" operator="greaterThan">
      <formula>$K$31</formula>
    </cfRule>
  </conditionalFormatting>
  <conditionalFormatting sqref="J96:K96">
    <cfRule type="cellIs" dxfId="1009" priority="1258" operator="greaterThan">
      <formula>$K$31</formula>
    </cfRule>
  </conditionalFormatting>
  <conditionalFormatting sqref="K15:K17">
    <cfRule type="expression" dxfId="1008" priority="249" stopIfTrue="1">
      <formula>$C15=K$7</formula>
    </cfRule>
    <cfRule type="expression" dxfId="1007" priority="250" stopIfTrue="1">
      <formula>$C15&lt;K$7</formula>
    </cfRule>
  </conditionalFormatting>
  <conditionalFormatting sqref="K18">
    <cfRule type="cellIs" dxfId="1006" priority="202" operator="greaterThan">
      <formula>K17*120%</formula>
    </cfRule>
    <cfRule type="cellIs" dxfId="1005" priority="200" stopIfTrue="1" operator="equal">
      <formula>0</formula>
    </cfRule>
    <cfRule type="cellIs" dxfId="1004" priority="203" operator="between">
      <formula>K17*0.95</formula>
      <formula>K17*1.2</formula>
    </cfRule>
    <cfRule type="expression" priority="199">
      <formula>$C18=K$5</formula>
    </cfRule>
    <cfRule type="cellIs" dxfId="1003" priority="201" operator="lessThan">
      <formula>K17*95%</formula>
    </cfRule>
  </conditionalFormatting>
  <conditionalFormatting sqref="K19">
    <cfRule type="expression" dxfId="1002" priority="406" stopIfTrue="1">
      <formula>$C19&lt;K$7</formula>
    </cfRule>
    <cfRule type="expression" dxfId="1001" priority="405" stopIfTrue="1">
      <formula>$C19=K$7</formula>
    </cfRule>
  </conditionalFormatting>
  <conditionalFormatting sqref="K23:K24">
    <cfRule type="expression" dxfId="1000" priority="554" stopIfTrue="1">
      <formula>$C23&lt;K$7</formula>
    </cfRule>
    <cfRule type="expression" dxfId="999" priority="553" stopIfTrue="1">
      <formula>$C23=K$7</formula>
    </cfRule>
  </conditionalFormatting>
  <conditionalFormatting sqref="K25">
    <cfRule type="expression" dxfId="998" priority="638" stopIfTrue="1">
      <formula>$C25&lt;K$7</formula>
    </cfRule>
    <cfRule type="expression" dxfId="997" priority="637" stopIfTrue="1">
      <formula>$C25=K$7</formula>
    </cfRule>
  </conditionalFormatting>
  <conditionalFormatting sqref="K51">
    <cfRule type="cellIs" dxfId="996" priority="806" operator="lessThan">
      <formula>K50*95%</formula>
    </cfRule>
    <cfRule type="cellIs" dxfId="995" priority="805" stopIfTrue="1" operator="equal">
      <formula>0</formula>
    </cfRule>
    <cfRule type="cellIs" dxfId="994" priority="808" operator="between">
      <formula>K50*0.95</formula>
      <formula>K50*1.2</formula>
    </cfRule>
    <cfRule type="cellIs" dxfId="993" priority="807" operator="greaterThan">
      <formula>K50*120%</formula>
    </cfRule>
    <cfRule type="expression" priority="804">
      <formula>$C51=K$5</formula>
    </cfRule>
  </conditionalFormatting>
  <conditionalFormatting sqref="K84">
    <cfRule type="cellIs" dxfId="992" priority="716" operator="lessThan">
      <formula>K83*95%</formula>
    </cfRule>
    <cfRule type="expression" priority="714">
      <formula>$C84=K$5</formula>
    </cfRule>
    <cfRule type="cellIs" dxfId="991" priority="715" stopIfTrue="1" operator="equal">
      <formula>0</formula>
    </cfRule>
    <cfRule type="cellIs" dxfId="990" priority="717" operator="greaterThan">
      <formula>K83*120%</formula>
    </cfRule>
    <cfRule type="cellIs" dxfId="989" priority="718" operator="between">
      <formula>K83*0.95</formula>
      <formula>K83*1.2</formula>
    </cfRule>
  </conditionalFormatting>
  <conditionalFormatting sqref="K23:L24">
    <cfRule type="expression" dxfId="988" priority="549" stopIfTrue="1">
      <formula>$C23=K$7</formula>
    </cfRule>
    <cfRule type="expression" dxfId="987" priority="550" stopIfTrue="1">
      <formula>$C23&lt;K$7</formula>
    </cfRule>
  </conditionalFormatting>
  <conditionalFormatting sqref="K25:L25">
    <cfRule type="expression" dxfId="986" priority="634" stopIfTrue="1">
      <formula>$C25&lt;K$7</formula>
    </cfRule>
    <cfRule type="expression" dxfId="985" priority="633" stopIfTrue="1">
      <formula>$C25=K$7</formula>
    </cfRule>
  </conditionalFormatting>
  <conditionalFormatting sqref="K21:M22">
    <cfRule type="expression" dxfId="984" priority="156" stopIfTrue="1">
      <formula>$C21&lt;K$7</formula>
    </cfRule>
    <cfRule type="expression" dxfId="983" priority="155" stopIfTrue="1">
      <formula>$C21=K$7</formula>
    </cfRule>
  </conditionalFormatting>
  <conditionalFormatting sqref="K15:O17">
    <cfRule type="expression" dxfId="982" priority="251" stopIfTrue="1">
      <formula>$C15=K$7</formula>
    </cfRule>
    <cfRule type="expression" dxfId="981" priority="252" stopIfTrue="1">
      <formula>$C15&lt;K$7</formula>
    </cfRule>
  </conditionalFormatting>
  <conditionalFormatting sqref="K66:O66">
    <cfRule type="cellIs" dxfId="980" priority="1715" operator="lessThan">
      <formula>0</formula>
    </cfRule>
    <cfRule type="cellIs" dxfId="979" priority="1714" operator="greaterThan">
      <formula>0</formula>
    </cfRule>
  </conditionalFormatting>
  <conditionalFormatting sqref="K99:O99">
    <cfRule type="cellIs" dxfId="978" priority="1297" operator="lessThan">
      <formula>0</formula>
    </cfRule>
    <cfRule type="cellIs" dxfId="977" priority="1296" operator="greaterThan">
      <formula>0</formula>
    </cfRule>
  </conditionalFormatting>
  <conditionalFormatting sqref="K33:S33">
    <cfRule type="cellIs" dxfId="976" priority="1971" operator="lessThan">
      <formula>0</formula>
    </cfRule>
    <cfRule type="cellIs" dxfId="975" priority="1970" operator="greaterThan">
      <formula>0</formula>
    </cfRule>
  </conditionalFormatting>
  <conditionalFormatting sqref="L18">
    <cfRule type="expression" dxfId="974" priority="312" stopIfTrue="1">
      <formula>$C18&lt;L$7</formula>
    </cfRule>
    <cfRule type="expression" dxfId="973" priority="310" stopIfTrue="1">
      <formula>$C18&lt;L$7</formula>
    </cfRule>
    <cfRule type="expression" dxfId="972" priority="309" stopIfTrue="1">
      <formula>$C18=L$7</formula>
    </cfRule>
    <cfRule type="expression" dxfId="971" priority="311" stopIfTrue="1">
      <formula>$C18=L$7</formula>
    </cfRule>
  </conditionalFormatting>
  <conditionalFormatting sqref="L19">
    <cfRule type="cellIs" dxfId="970" priority="188" operator="between">
      <formula>L18*0.95</formula>
      <formula>L18*1.2</formula>
    </cfRule>
    <cfRule type="cellIs" dxfId="969" priority="187" operator="greaterThan">
      <formula>L18*120%</formula>
    </cfRule>
    <cfRule type="cellIs" dxfId="968" priority="186" operator="lessThan">
      <formula>L18*95%</formula>
    </cfRule>
    <cfRule type="cellIs" dxfId="967" priority="185" stopIfTrue="1" operator="equal">
      <formula>0</formula>
    </cfRule>
    <cfRule type="expression" priority="184">
      <formula>$C19=L$5</formula>
    </cfRule>
  </conditionalFormatting>
  <conditionalFormatting sqref="L21:L22">
    <cfRule type="expression" dxfId="966" priority="434" stopIfTrue="1">
      <formula>$C21&lt;L$7</formula>
    </cfRule>
    <cfRule type="expression" dxfId="965" priority="433" stopIfTrue="1">
      <formula>$C21=L$7</formula>
    </cfRule>
  </conditionalFormatting>
  <conditionalFormatting sqref="L51">
    <cfRule type="expression" dxfId="964" priority="813" stopIfTrue="1">
      <formula>$C51=L$7</formula>
    </cfRule>
    <cfRule type="expression" dxfId="963" priority="814" stopIfTrue="1">
      <formula>$C51&lt;L$7</formula>
    </cfRule>
  </conditionalFormatting>
  <conditionalFormatting sqref="L52">
    <cfRule type="expression" priority="194">
      <formula>$C52=L$5</formula>
    </cfRule>
    <cfRule type="cellIs" dxfId="962" priority="195" stopIfTrue="1" operator="equal">
      <formula>0</formula>
    </cfRule>
    <cfRule type="cellIs" dxfId="961" priority="197" operator="greaterThan">
      <formula>L51*120%</formula>
    </cfRule>
    <cfRule type="cellIs" dxfId="960" priority="198" operator="between">
      <formula>L51*0.95</formula>
      <formula>L51*1.2</formula>
    </cfRule>
    <cfRule type="cellIs" dxfId="959" priority="196" operator="lessThan">
      <formula>L51*95%</formula>
    </cfRule>
  </conditionalFormatting>
  <conditionalFormatting sqref="L84">
    <cfRule type="expression" dxfId="958" priority="723" stopIfTrue="1">
      <formula>$C84=L$7</formula>
    </cfRule>
    <cfRule type="expression" dxfId="957" priority="724" stopIfTrue="1">
      <formula>$C84&lt;L$7</formula>
    </cfRule>
  </conditionalFormatting>
  <conditionalFormatting sqref="L85">
    <cfRule type="cellIs" dxfId="956" priority="191" operator="lessThan">
      <formula>L84*95%</formula>
    </cfRule>
    <cfRule type="cellIs" dxfId="955" priority="190" stopIfTrue="1" operator="equal">
      <formula>0</formula>
    </cfRule>
    <cfRule type="cellIs" dxfId="954" priority="193" operator="between">
      <formula>L84*0.95</formula>
      <formula>L84*1.2</formula>
    </cfRule>
    <cfRule type="cellIs" dxfId="953" priority="192" operator="greaterThan">
      <formula>L84*120%</formula>
    </cfRule>
    <cfRule type="expression" priority="189">
      <formula>$C85=L$5</formula>
    </cfRule>
  </conditionalFormatting>
  <conditionalFormatting sqref="L23:M24">
    <cfRule type="expression" dxfId="952" priority="546" stopIfTrue="1">
      <formula>$C23&lt;L$7</formula>
    </cfRule>
    <cfRule type="expression" dxfId="951" priority="545" stopIfTrue="1">
      <formula>$C23=L$7</formula>
    </cfRule>
  </conditionalFormatting>
  <conditionalFormatting sqref="L25:M25">
    <cfRule type="expression" dxfId="950" priority="629" stopIfTrue="1">
      <formula>$C25=L$7</formula>
    </cfRule>
    <cfRule type="expression" dxfId="949" priority="630" stopIfTrue="1">
      <formula>$C25&lt;L$7</formula>
    </cfRule>
  </conditionalFormatting>
  <conditionalFormatting sqref="L15:O17">
    <cfRule type="expression" dxfId="948" priority="323" stopIfTrue="1">
      <formula>$C15=L$7</formula>
    </cfRule>
    <cfRule type="expression" dxfId="947" priority="324" stopIfTrue="1">
      <formula>$C15&lt;L$7</formula>
    </cfRule>
  </conditionalFormatting>
  <conditionalFormatting sqref="L33:O33 L66:O66 L99:O99">
    <cfRule type="expression" dxfId="946" priority="1986" stopIfTrue="1">
      <formula>L$27=0</formula>
    </cfRule>
  </conditionalFormatting>
  <conditionalFormatting sqref="L13:R14">
    <cfRule type="expression" dxfId="945" priority="936" stopIfTrue="1">
      <formula>$C13&lt;L$7</formula>
    </cfRule>
    <cfRule type="expression" dxfId="944" priority="935" stopIfTrue="1">
      <formula>$C13=L$7</formula>
    </cfRule>
  </conditionalFormatting>
  <conditionalFormatting sqref="L63:R63">
    <cfRule type="cellIs" dxfId="943" priority="1529" operator="lessThan">
      <formula>0</formula>
    </cfRule>
    <cfRule type="cellIs" dxfId="942" priority="1528" operator="greaterThan">
      <formula>0</formula>
    </cfRule>
  </conditionalFormatting>
  <conditionalFormatting sqref="L96:R96">
    <cfRule type="cellIs" dxfId="941" priority="1261" operator="lessThan">
      <formula>0</formula>
    </cfRule>
    <cfRule type="cellIs" dxfId="940" priority="1260" operator="greaterThan">
      <formula>0</formula>
    </cfRule>
  </conditionalFormatting>
  <conditionalFormatting sqref="M20">
    <cfRule type="expression" priority="1">
      <formula>$C20=M$5</formula>
    </cfRule>
    <cfRule type="cellIs" dxfId="939" priority="3" operator="lessThan">
      <formula>M19*95%</formula>
    </cfRule>
    <cfRule type="cellIs" dxfId="938" priority="4" operator="greaterThan">
      <formula>M19*120%</formula>
    </cfRule>
    <cfRule type="cellIs" dxfId="937" priority="5" operator="between">
      <formula>M19*0.95</formula>
      <formula>M19*1.2</formula>
    </cfRule>
    <cfRule type="cellIs" dxfId="936" priority="2" stopIfTrue="1" operator="equal">
      <formula>0</formula>
    </cfRule>
  </conditionalFormatting>
  <conditionalFormatting sqref="M21:M23">
    <cfRule type="expression" dxfId="935" priority="157" stopIfTrue="1">
      <formula>$C21=M$7</formula>
    </cfRule>
    <cfRule type="expression" dxfId="934" priority="158" stopIfTrue="1">
      <formula>$C21&lt;M$7</formula>
    </cfRule>
  </conditionalFormatting>
  <conditionalFormatting sqref="M24:M25">
    <cfRule type="expression" dxfId="933" priority="587" stopIfTrue="1">
      <formula>$C24=M$7</formula>
    </cfRule>
    <cfRule type="expression" dxfId="932" priority="588" stopIfTrue="1">
      <formula>$C24&lt;M$7</formula>
    </cfRule>
  </conditionalFormatting>
  <conditionalFormatting sqref="M53">
    <cfRule type="cellIs" dxfId="931" priority="168" operator="between">
      <formula>M52*0.95</formula>
      <formula>M52*1.2</formula>
    </cfRule>
    <cfRule type="cellIs" dxfId="930" priority="167" operator="greaterThan">
      <formula>M52*120%</formula>
    </cfRule>
    <cfRule type="cellIs" dxfId="929" priority="165" stopIfTrue="1" operator="equal">
      <formula>0</formula>
    </cfRule>
    <cfRule type="expression" priority="164">
      <formula>$C53=M$5</formula>
    </cfRule>
    <cfRule type="cellIs" dxfId="928" priority="166" operator="lessThan">
      <formula>M52*95%</formula>
    </cfRule>
  </conditionalFormatting>
  <conditionalFormatting sqref="M86">
    <cfRule type="expression" priority="169">
      <formula>$C86=M$5</formula>
    </cfRule>
    <cfRule type="cellIs" dxfId="927" priority="173" operator="between">
      <formula>M85*0.95</formula>
      <formula>M85*1.2</formula>
    </cfRule>
    <cfRule type="cellIs" dxfId="926" priority="172" operator="greaterThan">
      <formula>M85*120%</formula>
    </cfRule>
    <cfRule type="cellIs" dxfId="925" priority="171" operator="lessThan">
      <formula>M85*95%</formula>
    </cfRule>
    <cfRule type="cellIs" dxfId="924" priority="170" stopIfTrue="1" operator="equal">
      <formula>0</formula>
    </cfRule>
  </conditionalFormatting>
  <conditionalFormatting sqref="M18:O19">
    <cfRule type="expression" dxfId="923" priority="317" stopIfTrue="1">
      <formula>$C18=M$7</formula>
    </cfRule>
    <cfRule type="expression" dxfId="922" priority="318" stopIfTrue="1">
      <formula>$C18&lt;M$7</formula>
    </cfRule>
    <cfRule type="expression" dxfId="921" priority="319" stopIfTrue="1">
      <formula>$C18=M$7</formula>
    </cfRule>
    <cfRule type="expression" dxfId="920" priority="320" stopIfTrue="1">
      <formula>$C18&lt;M$7</formula>
    </cfRule>
  </conditionalFormatting>
  <conditionalFormatting sqref="M51:O52 N53:O53">
    <cfRule type="expression" dxfId="919" priority="820" stopIfTrue="1">
      <formula>$C51&lt;M$7</formula>
    </cfRule>
    <cfRule type="expression" dxfId="918" priority="819" stopIfTrue="1">
      <formula>$C51=M$7</formula>
    </cfRule>
  </conditionalFormatting>
  <conditionalFormatting sqref="M84:O85 N86:O86">
    <cfRule type="expression" dxfId="917" priority="730" stopIfTrue="1">
      <formula>$C84&lt;M$7</formula>
    </cfRule>
    <cfRule type="expression" dxfId="916" priority="729" stopIfTrue="1">
      <formula>$C84=M$7</formula>
    </cfRule>
  </conditionalFormatting>
  <conditionalFormatting sqref="N20:O20">
    <cfRule type="expression" dxfId="915" priority="315" stopIfTrue="1">
      <formula>$C20=N$7</formula>
    </cfRule>
    <cfRule type="expression" dxfId="914" priority="313" stopIfTrue="1">
      <formula>$C20=N$7</formula>
    </cfRule>
    <cfRule type="expression" dxfId="913" priority="314" stopIfTrue="1">
      <formula>$C20&lt;N$7</formula>
    </cfRule>
    <cfRule type="expression" dxfId="912" priority="316" stopIfTrue="1">
      <formula>$C20&lt;N$7</formula>
    </cfRule>
  </conditionalFormatting>
  <conditionalFormatting sqref="N21:O21">
    <cfRule type="cellIs" dxfId="911" priority="138" operator="greaterThan">
      <formula>N20*120%</formula>
    </cfRule>
    <cfRule type="cellIs" dxfId="910" priority="136" stopIfTrue="1" operator="equal">
      <formula>0</formula>
    </cfRule>
    <cfRule type="expression" priority="135">
      <formula>$C21=N$5</formula>
    </cfRule>
    <cfRule type="cellIs" dxfId="909" priority="137" operator="lessThan">
      <formula>N20*95%</formula>
    </cfRule>
    <cfRule type="cellIs" dxfId="908" priority="139" operator="between">
      <formula>N20*0.95</formula>
      <formula>N20*1.2</formula>
    </cfRule>
  </conditionalFormatting>
  <conditionalFormatting sqref="N54:O54">
    <cfRule type="cellIs" dxfId="907" priority="152" operator="lessThan">
      <formula>N53*95%</formula>
    </cfRule>
    <cfRule type="cellIs" dxfId="906" priority="154" operator="between">
      <formula>N53*0.95</formula>
      <formula>N53*1.2</formula>
    </cfRule>
    <cfRule type="cellIs" dxfId="905" priority="153" operator="greaterThan">
      <formula>N53*120%</formula>
    </cfRule>
    <cfRule type="cellIs" dxfId="904" priority="151" stopIfTrue="1" operator="equal">
      <formula>0</formula>
    </cfRule>
    <cfRule type="expression" priority="150">
      <formula>$C54=N$5</formula>
    </cfRule>
  </conditionalFormatting>
  <conditionalFormatting sqref="N87:O87">
    <cfRule type="cellIs" dxfId="903" priority="149" operator="between">
      <formula>N86*0.95</formula>
      <formula>N86*1.2</formula>
    </cfRule>
    <cfRule type="cellIs" dxfId="902" priority="148" operator="greaterThan">
      <formula>N86*120%</formula>
    </cfRule>
    <cfRule type="cellIs" dxfId="901" priority="147" operator="lessThan">
      <formula>N86*95%</formula>
    </cfRule>
    <cfRule type="cellIs" dxfId="900" priority="146" stopIfTrue="1" operator="equal">
      <formula>0</formula>
    </cfRule>
    <cfRule type="expression" priority="145">
      <formula>$C87=N$5</formula>
    </cfRule>
  </conditionalFormatting>
  <conditionalFormatting sqref="P22">
    <cfRule type="cellIs" dxfId="899" priority="89" operator="between">
      <formula>P21*0.95</formula>
      <formula>P21*1.2</formula>
    </cfRule>
    <cfRule type="expression" priority="85">
      <formula>$C22=P$5</formula>
    </cfRule>
    <cfRule type="cellIs" dxfId="898" priority="86" stopIfTrue="1" operator="equal">
      <formula>0</formula>
    </cfRule>
    <cfRule type="cellIs" dxfId="897" priority="87" operator="lessThan">
      <formula>P21*95%</formula>
    </cfRule>
    <cfRule type="cellIs" dxfId="896" priority="88" operator="greaterThan">
      <formula>P21*120%</formula>
    </cfRule>
  </conditionalFormatting>
  <conditionalFormatting sqref="P23">
    <cfRule type="expression" dxfId="895" priority="579" stopIfTrue="1">
      <formula>$C23=P$7</formula>
    </cfRule>
    <cfRule type="expression" dxfId="894" priority="580" stopIfTrue="1">
      <formula>$C23&lt;P$7</formula>
    </cfRule>
  </conditionalFormatting>
  <conditionalFormatting sqref="P55">
    <cfRule type="cellIs" dxfId="893" priority="127" operator="lessThan">
      <formula>P54*95%</formula>
    </cfRule>
    <cfRule type="cellIs" dxfId="892" priority="128" operator="greaterThan">
      <formula>P54*120%</formula>
    </cfRule>
    <cfRule type="cellIs" dxfId="891" priority="129" operator="between">
      <formula>P54*0.95</formula>
      <formula>P54*1.2</formula>
    </cfRule>
    <cfRule type="expression" priority="125">
      <formula>$C55=P$5</formula>
    </cfRule>
    <cfRule type="cellIs" dxfId="890" priority="126" stopIfTrue="1" operator="equal">
      <formula>0</formula>
    </cfRule>
  </conditionalFormatting>
  <conditionalFormatting sqref="P88">
    <cfRule type="cellIs" dxfId="889" priority="124" operator="between">
      <formula>P87*0.95</formula>
      <formula>P87*1.2</formula>
    </cfRule>
    <cfRule type="cellIs" dxfId="888" priority="121" stopIfTrue="1" operator="equal">
      <formula>0</formula>
    </cfRule>
    <cfRule type="expression" priority="120">
      <formula>$C88=P$5</formula>
    </cfRule>
    <cfRule type="cellIs" dxfId="887" priority="122" operator="lessThan">
      <formula>P87*95%</formula>
    </cfRule>
    <cfRule type="cellIs" dxfId="886" priority="123" operator="greaterThan">
      <formula>P87*120%</formula>
    </cfRule>
  </conditionalFormatting>
  <conditionalFormatting sqref="P24:Q24">
    <cfRule type="expression" dxfId="885" priority="622" stopIfTrue="1">
      <formula>$C24&lt;P$7</formula>
    </cfRule>
    <cfRule type="expression" dxfId="884" priority="621" stopIfTrue="1">
      <formula>$C24=P$7</formula>
    </cfRule>
  </conditionalFormatting>
  <conditionalFormatting sqref="P45:R54 T45:T58 Q55:R55 R56">
    <cfRule type="expression" dxfId="883" priority="842" stopIfTrue="1">
      <formula>$C45=P$7</formula>
    </cfRule>
    <cfRule type="expression" dxfId="882" priority="843" stopIfTrue="1">
      <formula>$C45&lt;P$7</formula>
    </cfRule>
  </conditionalFormatting>
  <conditionalFormatting sqref="P78:R87 T78:T91 Q88:R88 R89">
    <cfRule type="expression" dxfId="881" priority="752" stopIfTrue="1">
      <formula>$C78=P$7</formula>
    </cfRule>
    <cfRule type="expression" dxfId="880" priority="753" stopIfTrue="1">
      <formula>$C78&lt;P$7</formula>
    </cfRule>
  </conditionalFormatting>
  <conditionalFormatting sqref="P15:S20 P21 Q21:S22 R23:S23 S24">
    <cfRule type="expression" dxfId="879" priority="327" stopIfTrue="1">
      <formula>$C15=P$7</formula>
    </cfRule>
    <cfRule type="expression" dxfId="878" priority="328" stopIfTrue="1">
      <formula>$C15&lt;P$7</formula>
    </cfRule>
  </conditionalFormatting>
  <conditionalFormatting sqref="P15:S20 P21 Q21:S22 R23:S23">
    <cfRule type="expression" dxfId="877" priority="326" stopIfTrue="1">
      <formula>$C15&lt;P$7</formula>
    </cfRule>
    <cfRule type="expression" dxfId="876" priority="325" stopIfTrue="1">
      <formula>$C15=P$7</formula>
    </cfRule>
  </conditionalFormatting>
  <conditionalFormatting sqref="P25:S25">
    <cfRule type="expression" dxfId="875" priority="265" stopIfTrue="1">
      <formula>$C25=P$7</formula>
    </cfRule>
    <cfRule type="expression" dxfId="874" priority="266" stopIfTrue="1">
      <formula>$C25&lt;P$7</formula>
    </cfRule>
  </conditionalFormatting>
  <conditionalFormatting sqref="P33:S33">
    <cfRule type="expression" dxfId="873" priority="1969" stopIfTrue="1">
      <formula>P$27=0</formula>
    </cfRule>
  </conditionalFormatting>
  <conditionalFormatting sqref="P66:S66">
    <cfRule type="cellIs" dxfId="872" priority="1711" operator="lessThan">
      <formula>0</formula>
    </cfRule>
    <cfRule type="cellIs" dxfId="871" priority="1710" operator="greaterThan">
      <formula>0</formula>
    </cfRule>
    <cfRule type="expression" dxfId="870" priority="1709" stopIfTrue="1">
      <formula>P$27=0</formula>
    </cfRule>
  </conditionalFormatting>
  <conditionalFormatting sqref="P99:S99">
    <cfRule type="cellIs" dxfId="869" priority="1292" operator="greaterThan">
      <formula>0</formula>
    </cfRule>
    <cfRule type="expression" dxfId="868" priority="1291" stopIfTrue="1">
      <formula>P$27=0</formula>
    </cfRule>
    <cfRule type="cellIs" dxfId="867" priority="1293" operator="lessThan">
      <formula>0</formula>
    </cfRule>
  </conditionalFormatting>
  <conditionalFormatting sqref="Q23">
    <cfRule type="cellIs" dxfId="866" priority="84" operator="between">
      <formula>Q22*0.95</formula>
      <formula>Q22*1.2</formula>
    </cfRule>
    <cfRule type="cellIs" dxfId="865" priority="83" operator="greaterThan">
      <formula>Q22*120%</formula>
    </cfRule>
    <cfRule type="cellIs" dxfId="864" priority="82" operator="lessThan">
      <formula>Q22*95%</formula>
    </cfRule>
    <cfRule type="cellIs" dxfId="863" priority="81" stopIfTrue="1" operator="equal">
      <formula>0</formula>
    </cfRule>
    <cfRule type="expression" priority="80">
      <formula>$C23=Q$5</formula>
    </cfRule>
  </conditionalFormatting>
  <conditionalFormatting sqref="Q56">
    <cfRule type="cellIs" dxfId="862" priority="119" operator="between">
      <formula>Q55*0.95</formula>
      <formula>Q55*1.2</formula>
    </cfRule>
    <cfRule type="cellIs" dxfId="861" priority="116" stopIfTrue="1" operator="equal">
      <formula>0</formula>
    </cfRule>
    <cfRule type="cellIs" dxfId="860" priority="117" operator="lessThan">
      <formula>Q55*95%</formula>
    </cfRule>
    <cfRule type="expression" priority="115">
      <formula>$C56=Q$5</formula>
    </cfRule>
    <cfRule type="cellIs" dxfId="859" priority="118" operator="greaterThan">
      <formula>Q55*120%</formula>
    </cfRule>
  </conditionalFormatting>
  <conditionalFormatting sqref="Q89">
    <cfRule type="cellIs" dxfId="858" priority="104" operator="between">
      <formula>Q88*0.95</formula>
      <formula>Q88*1.2</formula>
    </cfRule>
    <cfRule type="cellIs" dxfId="857" priority="103" operator="greaterThan">
      <formula>Q88*120%</formula>
    </cfRule>
    <cfRule type="cellIs" dxfId="856" priority="102" operator="lessThan">
      <formula>Q88*95%</formula>
    </cfRule>
    <cfRule type="cellIs" dxfId="855" priority="101" stopIfTrue="1" operator="equal">
      <formula>0</formula>
    </cfRule>
    <cfRule type="expression" priority="100">
      <formula>$C89=Q$5</formula>
    </cfRule>
  </conditionalFormatting>
  <conditionalFormatting sqref="R24">
    <cfRule type="cellIs" dxfId="854" priority="77" operator="lessThan">
      <formula>R23*95%</formula>
    </cfRule>
    <cfRule type="cellIs" dxfId="853" priority="78" operator="greaterThan">
      <formula>R23*120%</formula>
    </cfRule>
    <cfRule type="cellIs" dxfId="852" priority="76" stopIfTrue="1" operator="equal">
      <formula>0</formula>
    </cfRule>
    <cfRule type="expression" priority="75">
      <formula>$C24=R$5</formula>
    </cfRule>
    <cfRule type="cellIs" dxfId="851" priority="79" operator="between">
      <formula>R23*0.95</formula>
      <formula>R23*1.2</formula>
    </cfRule>
  </conditionalFormatting>
  <conditionalFormatting sqref="R57">
    <cfRule type="cellIs" dxfId="850" priority="111" stopIfTrue="1" operator="equal">
      <formula>0</formula>
    </cfRule>
    <cfRule type="cellIs" dxfId="849" priority="113" operator="greaterThan">
      <formula>R56*120%</formula>
    </cfRule>
    <cfRule type="cellIs" dxfId="848" priority="114" operator="between">
      <formula>R56*0.95</formula>
      <formula>R56*1.2</formula>
    </cfRule>
    <cfRule type="cellIs" dxfId="847" priority="112" operator="lessThan">
      <formula>R56*95%</formula>
    </cfRule>
    <cfRule type="expression" priority="110">
      <formula>$C57=R$5</formula>
    </cfRule>
  </conditionalFormatting>
  <conditionalFormatting sqref="R90">
    <cfRule type="cellIs" dxfId="846" priority="97" operator="lessThan">
      <formula>R89*95%</formula>
    </cfRule>
    <cfRule type="cellIs" dxfId="845" priority="96" stopIfTrue="1" operator="equal">
      <formula>0</formula>
    </cfRule>
    <cfRule type="expression" priority="95">
      <formula>$C90=R$5</formula>
    </cfRule>
    <cfRule type="cellIs" dxfId="844" priority="99" operator="between">
      <formula>R89*0.95</formula>
      <formula>R89*1.2</formula>
    </cfRule>
    <cfRule type="cellIs" dxfId="843" priority="98" operator="greaterThan">
      <formula>R89*120%</formula>
    </cfRule>
  </conditionalFormatting>
  <conditionalFormatting sqref="S24:S25">
    <cfRule type="expression" dxfId="842" priority="267" stopIfTrue="1">
      <formula>$C24=S$7</formula>
    </cfRule>
    <cfRule type="expression" dxfId="841" priority="268" stopIfTrue="1">
      <formula>$C24&lt;S$7</formula>
    </cfRule>
  </conditionalFormatting>
  <conditionalFormatting sqref="S58">
    <cfRule type="cellIs" dxfId="840" priority="108" operator="greaterThan">
      <formula>S57*120%</formula>
    </cfRule>
    <cfRule type="cellIs" dxfId="839" priority="109" operator="between">
      <formula>S57*0.95</formula>
      <formula>S57*1.2</formula>
    </cfRule>
    <cfRule type="expression" priority="105">
      <formula>$C58=S$5</formula>
    </cfRule>
    <cfRule type="cellIs" dxfId="838" priority="106" stopIfTrue="1" operator="equal">
      <formula>0</formula>
    </cfRule>
    <cfRule type="cellIs" dxfId="837" priority="107" operator="lessThan">
      <formula>S57*95%</formula>
    </cfRule>
  </conditionalFormatting>
  <conditionalFormatting sqref="S63">
    <cfRule type="cellIs" dxfId="836" priority="1527" operator="greaterThan">
      <formula>$K$31</formula>
    </cfRule>
  </conditionalFormatting>
  <conditionalFormatting sqref="S91">
    <cfRule type="cellIs" dxfId="835" priority="93" operator="greaterThan">
      <formula>S90*120%</formula>
    </cfRule>
    <cfRule type="cellIs" dxfId="834" priority="92" operator="lessThan">
      <formula>S90*95%</formula>
    </cfRule>
    <cfRule type="cellIs" dxfId="833" priority="91" stopIfTrue="1" operator="equal">
      <formula>0</formula>
    </cfRule>
    <cfRule type="expression" priority="90">
      <formula>$C91=S$5</formula>
    </cfRule>
    <cfRule type="cellIs" dxfId="832" priority="94" operator="between">
      <formula>S90*0.95</formula>
      <formula>S90*1.2</formula>
    </cfRule>
  </conditionalFormatting>
  <conditionalFormatting sqref="S96">
    <cfRule type="cellIs" dxfId="831" priority="1259" operator="greaterThan">
      <formula>$K$31</formula>
    </cfRule>
  </conditionalFormatting>
  <conditionalFormatting sqref="T12:T25">
    <cfRule type="expression" dxfId="830" priority="329" stopIfTrue="1">
      <formula>$C12=T$7</formula>
    </cfRule>
    <cfRule type="expression" dxfId="829" priority="330" stopIfTrue="1">
      <formula>$C12&lt;T$7</formula>
    </cfRule>
  </conditionalFormatting>
  <conditionalFormatting sqref="T32:W32 T65:W65 T98:W98 U26:W27 U35:W35 U59:W60 U68:W68 U92:W93 U101:W101">
    <cfRule type="expression" dxfId="828" priority="2005" stopIfTrue="1">
      <formula>AND($B$4&lt;$F$7,T$13&gt;$F$7)</formula>
    </cfRule>
  </conditionalFormatting>
  <conditionalFormatting sqref="T32:W32 T65:W65 T98:W98">
    <cfRule type="expression" dxfId="827" priority="1961" stopIfTrue="1">
      <formula>AND($B$4&lt;$G$7,T$13&gt;$G$7)</formula>
    </cfRule>
  </conditionalFormatting>
  <conditionalFormatting sqref="U33:W34 U66:W67 U99:W100">
    <cfRule type="expression" dxfId="826" priority="1959" stopIfTrue="1">
      <formula>AND($B$2&lt;$F$5,U$13&gt;$F$5)</formula>
    </cfRule>
  </conditionalFormatting>
  <conditionalFormatting sqref="U62:W64">
    <cfRule type="expression" dxfId="825" priority="1538" stopIfTrue="1">
      <formula>AND(#REF!&lt;#REF!,U$14&gt;#REF!)</formula>
    </cfRule>
  </conditionalFormatting>
  <conditionalFormatting sqref="U95:X97">
    <cfRule type="expression" dxfId="824" priority="1270" stopIfTrue="1">
      <formula>AND(#REF!&lt;#REF!,U$14&gt;#REF!)</formula>
    </cfRule>
  </conditionalFormatting>
  <conditionalFormatting sqref="W32 W65 W98">
    <cfRule type="expression" dxfId="823" priority="1962" stopIfTrue="1">
      <formula>AND($B$4&lt;$G$7,W$15&gt;$G$7)</formula>
    </cfRule>
    <cfRule type="expression" dxfId="822" priority="1963" stopIfTrue="1">
      <formula>AND($B$4&lt;$F$7,W$15&gt;$F$7)</formula>
    </cfRule>
    <cfRule type="expression" dxfId="821" priority="1964" stopIfTrue="1">
      <formula>AND($B$4&lt;$H$7,W$15&gt;$H$7)</formula>
    </cfRule>
  </conditionalFormatting>
  <conditionalFormatting sqref="X26:X27 U29:X29 W30:X30 U31:X31 X32 X59:X60 X62:X65 X92:X93">
    <cfRule type="expression" dxfId="820" priority="8672" stopIfTrue="1">
      <formula>AND(#REF!&lt;#REF!,U$14&gt;#REF!)</formula>
    </cfRule>
  </conditionalFormatting>
  <dataValidations count="1">
    <dataValidation type="list" allowBlank="1" showInputMessage="1" showErrorMessage="1" sqref="E1" xr:uid="{00000000-0002-0000-0100-000000000000}">
      <formula1>$C$13:$C$25</formula1>
    </dataValidation>
  </dataValidations>
  <pageMargins left="0.7" right="0.7" top="0.75" bottom="0.75" header="0.3" footer="0.3"/>
  <pageSetup paperSize="9" orientation="portrait" r:id="rId1"/>
  <ignoredErrors>
    <ignoredError sqref="B6:W6 C36 C35:W35 T36:W36 B31:W34 B30:C30 W30 B10:W29 B8:C9 T9:W9 C5:W5 B7:C7 T7:W7 T8:U8 W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G129"/>
  <sheetViews>
    <sheetView showGridLines="0" defaultGridColor="0" colorId="55" zoomScale="70" zoomScaleNormal="75" workbookViewId="0">
      <selection activeCell="B5" sqref="B5:W5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9.7109375" style="1" bestFit="1" customWidth="1"/>
    <col min="4" max="4" width="10" style="1" bestFit="1" customWidth="1"/>
    <col min="5" max="5" width="12" style="1" customWidth="1"/>
    <col min="6" max="6" width="11.28515625" style="1" bestFit="1" customWidth="1"/>
    <col min="7" max="8" width="10" style="1" bestFit="1" customWidth="1"/>
    <col min="9" max="9" width="10" style="1" customWidth="1"/>
    <col min="10" max="10" width="12.140625" style="1" customWidth="1"/>
    <col min="11" max="11" width="12.28515625" style="1" bestFit="1" customWidth="1"/>
    <col min="12" max="14" width="11.28515625" style="1" bestFit="1" customWidth="1"/>
    <col min="15" max="15" width="11.28515625" style="1" hidden="1" customWidth="1"/>
    <col min="16" max="16" width="11.28515625" style="1" customWidth="1"/>
    <col min="17" max="19" width="11.28515625" style="1" bestFit="1" customWidth="1"/>
    <col min="20" max="20" width="11.7109375" style="1" bestFit="1" customWidth="1"/>
    <col min="21" max="22" width="12.28515625" style="1" bestFit="1" customWidth="1"/>
    <col min="23" max="23" width="14.28515625" style="1" bestFit="1" customWidth="1"/>
    <col min="24" max="24" width="14.7109375" style="1" customWidth="1"/>
    <col min="25" max="25" width="28.85546875" style="1" bestFit="1" customWidth="1"/>
    <col min="26" max="27" width="12.28515625" style="1" bestFit="1" customWidth="1"/>
    <col min="28" max="28" width="10" style="1" bestFit="1" customWidth="1"/>
    <col min="29" max="16384" width="9.28515625" style="1"/>
  </cols>
  <sheetData>
    <row r="1" spans="2:27" ht="15.75" customHeight="1" x14ac:dyDescent="0.2">
      <c r="C1" s="67" t="s">
        <v>23</v>
      </c>
      <c r="D1" s="84">
        <f>'OL -Overall'!E1</f>
        <v>10</v>
      </c>
      <c r="T1" s="2" t="s">
        <v>0</v>
      </c>
      <c r="U1" s="3">
        <v>0.18446153846153845</v>
      </c>
      <c r="V1" s="3">
        <v>0.37184615384615383</v>
      </c>
      <c r="W1" s="3">
        <v>0.44369230769230772</v>
      </c>
    </row>
    <row r="2" spans="2:27" ht="15.75" customHeight="1" x14ac:dyDescent="0.2">
      <c r="C2" s="68" t="s">
        <v>24</v>
      </c>
      <c r="D2" s="85">
        <f>'OL -Overall'!E2</f>
        <v>45998</v>
      </c>
      <c r="T2" s="2" t="s">
        <v>1</v>
      </c>
      <c r="U2" s="3">
        <v>0.21</v>
      </c>
      <c r="V2" s="3">
        <v>0.32</v>
      </c>
      <c r="W2" s="3">
        <v>0.47</v>
      </c>
    </row>
    <row r="3" spans="2:27" ht="15.75" customHeight="1" x14ac:dyDescent="0.2">
      <c r="B3" s="68"/>
      <c r="C3" s="68"/>
      <c r="D3" s="68"/>
      <c r="E3" s="85"/>
      <c r="T3" s="4"/>
      <c r="U3" s="80"/>
      <c r="V3" s="80"/>
      <c r="W3" s="80"/>
    </row>
    <row r="4" spans="2:27" ht="15.75" customHeight="1" thickBot="1" x14ac:dyDescent="0.25">
      <c r="B4" s="68"/>
      <c r="C4" s="68"/>
      <c r="D4" s="68"/>
      <c r="E4" s="85"/>
      <c r="T4" s="4"/>
      <c r="U4" s="80"/>
      <c r="V4" s="80"/>
      <c r="W4" s="80"/>
    </row>
    <row r="5" spans="2:27" ht="21.6" thickBot="1" x14ac:dyDescent="0.25">
      <c r="B5" s="330" t="s">
        <v>37</v>
      </c>
      <c r="C5" s="331"/>
      <c r="D5" s="331"/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Q5" s="331"/>
      <c r="R5" s="331"/>
      <c r="S5" s="331"/>
      <c r="T5" s="331"/>
      <c r="U5" s="331"/>
      <c r="V5" s="331"/>
      <c r="W5" s="332"/>
    </row>
    <row r="6" spans="2:27" ht="16.8" x14ac:dyDescent="0.2">
      <c r="B6" s="95"/>
      <c r="C6" s="124" t="s">
        <v>2</v>
      </c>
      <c r="D6" s="135">
        <f>'OL -Overall'!D6</f>
        <v>1</v>
      </c>
      <c r="E6" s="96">
        <f>'OL -Overall'!E6</f>
        <v>1</v>
      </c>
      <c r="F6" s="96">
        <f>'OL -Overall'!F6</f>
        <v>1</v>
      </c>
      <c r="G6" s="96">
        <f>'OL -Overall'!G6</f>
        <v>1</v>
      </c>
      <c r="H6" s="96">
        <f>'OL -Overall'!H6</f>
        <v>1</v>
      </c>
      <c r="I6" s="96">
        <v>1</v>
      </c>
      <c r="J6" s="135">
        <v>2</v>
      </c>
      <c r="K6" s="96">
        <f>'OL -Overall'!K6</f>
        <v>2</v>
      </c>
      <c r="L6" s="96">
        <f>'OL -Overall'!L6</f>
        <v>2</v>
      </c>
      <c r="M6" s="96">
        <f>'OL -Overall'!M6</f>
        <v>2</v>
      </c>
      <c r="N6" s="96">
        <f>'OL -Overall'!N6</f>
        <v>2</v>
      </c>
      <c r="O6" s="135">
        <v>3</v>
      </c>
      <c r="P6" s="96">
        <f>'OL -Overall'!P6</f>
        <v>3</v>
      </c>
      <c r="Q6" s="96">
        <f>'OL -Overall'!Q6</f>
        <v>3</v>
      </c>
      <c r="R6" s="96">
        <f>'OL -Overall'!R6</f>
        <v>3</v>
      </c>
      <c r="S6" s="136">
        <f>'OL -Overall'!S6</f>
        <v>3</v>
      </c>
      <c r="T6" s="339">
        <f>'OL -Overall'!T6</f>
        <v>1</v>
      </c>
      <c r="U6" s="339">
        <f>'OL -Overall'!U6</f>
        <v>2</v>
      </c>
      <c r="V6" s="343">
        <f>'OL -Overall'!V6</f>
        <v>3</v>
      </c>
      <c r="W6" s="343" t="str">
        <f>'OL -Overall'!W6</f>
        <v>QTR</v>
      </c>
      <c r="X6" s="4"/>
    </row>
    <row r="7" spans="2:27" ht="16.8" x14ac:dyDescent="0.2">
      <c r="B7" s="88"/>
      <c r="C7" s="125" t="s">
        <v>4</v>
      </c>
      <c r="D7" s="137" t="s">
        <v>27</v>
      </c>
      <c r="E7" s="69">
        <f>'OL -Overall'!E7</f>
        <v>1</v>
      </c>
      <c r="F7" s="69">
        <f>'OL -Overall'!F7</f>
        <v>2</v>
      </c>
      <c r="G7" s="69">
        <f>'OL -Overall'!G7</f>
        <v>3</v>
      </c>
      <c r="H7" s="69">
        <f>'OL -Overall'!H7</f>
        <v>4</v>
      </c>
      <c r="I7" s="69">
        <f>'OL -Overall'!I7</f>
        <v>5</v>
      </c>
      <c r="J7" s="137">
        <f>'OL -Overall'!J7</f>
        <v>5</v>
      </c>
      <c r="K7" s="69">
        <f>'OL -Overall'!K7</f>
        <v>6</v>
      </c>
      <c r="L7" s="69">
        <f>'OL -Overall'!L7</f>
        <v>7</v>
      </c>
      <c r="M7" s="69">
        <f>'OL -Overall'!M7</f>
        <v>8</v>
      </c>
      <c r="N7" s="69">
        <f>'OL -Overall'!N7</f>
        <v>9</v>
      </c>
      <c r="O7" s="137" t="str">
        <f>'OL -Overall'!O7</f>
        <v>9b</v>
      </c>
      <c r="P7" s="69">
        <f>'OL -Overall'!P7</f>
        <v>10</v>
      </c>
      <c r="Q7" s="69">
        <f>'OL -Overall'!Q7</f>
        <v>11</v>
      </c>
      <c r="R7" s="69">
        <f>'OL -Overall'!R7</f>
        <v>12</v>
      </c>
      <c r="S7" s="138">
        <f>'OL -Overall'!S7</f>
        <v>13</v>
      </c>
      <c r="T7" s="340">
        <f>'OL -Overall'!T7</f>
        <v>0</v>
      </c>
      <c r="U7" s="340">
        <f>'OL -Overall'!U7</f>
        <v>0</v>
      </c>
      <c r="V7" s="344">
        <f>'OL -Overall'!V7</f>
        <v>0</v>
      </c>
      <c r="W7" s="344">
        <f>'OL -Overall'!W7</f>
        <v>0</v>
      </c>
      <c r="X7" s="4"/>
    </row>
    <row r="8" spans="2:27" ht="16.8" x14ac:dyDescent="0.2">
      <c r="B8" s="88"/>
      <c r="C8" s="125" t="s">
        <v>5</v>
      </c>
      <c r="D8" s="139">
        <f>'OL -Overall'!D8</f>
        <v>45931</v>
      </c>
      <c r="E8" s="86">
        <f>'OL -Overall'!E8</f>
        <v>45931</v>
      </c>
      <c r="F8" s="70">
        <f>'OL -Overall'!F8</f>
        <v>45936</v>
      </c>
      <c r="G8" s="70">
        <f>'OL -Overall'!G8</f>
        <v>45943</v>
      </c>
      <c r="H8" s="70">
        <f>'OL -Overall'!H8</f>
        <v>45950</v>
      </c>
      <c r="I8" s="70">
        <f>'OL -Overall'!I8</f>
        <v>45957</v>
      </c>
      <c r="J8" s="178">
        <f>'OL -Overall'!J8</f>
        <v>45962</v>
      </c>
      <c r="K8" s="70">
        <f>'OL -Overall'!K8</f>
        <v>45964</v>
      </c>
      <c r="L8" s="70">
        <f>'OL -Overall'!L8</f>
        <v>45971</v>
      </c>
      <c r="M8" s="70">
        <f>'OL -Overall'!M8</f>
        <v>45978</v>
      </c>
      <c r="N8" s="70">
        <f>'OL -Overall'!N8</f>
        <v>45985</v>
      </c>
      <c r="O8" s="178">
        <f>'OL -Overall'!O8</f>
        <v>45985</v>
      </c>
      <c r="P8" s="70">
        <f>'OL -Overall'!P8</f>
        <v>45992</v>
      </c>
      <c r="Q8" s="70">
        <f>'OL -Overall'!Q8</f>
        <v>45999</v>
      </c>
      <c r="R8" s="70">
        <f>'OL -Overall'!R8</f>
        <v>46006</v>
      </c>
      <c r="S8" s="140">
        <f>'OL -Overall'!S8</f>
        <v>46013</v>
      </c>
      <c r="T8" s="70">
        <f>'OL -Overall'!T8</f>
        <v>45931</v>
      </c>
      <c r="U8" s="70">
        <f>'OL -Overall'!U8</f>
        <v>45962</v>
      </c>
      <c r="V8" s="140">
        <f>'OL -Overall'!V8</f>
        <v>45992</v>
      </c>
      <c r="W8" s="140">
        <f>'OL -Overall'!W8</f>
        <v>45931</v>
      </c>
      <c r="X8" s="6"/>
    </row>
    <row r="9" spans="2:27" ht="17.399999999999999" thickBot="1" x14ac:dyDescent="0.25">
      <c r="B9" s="97"/>
      <c r="C9" s="126" t="s">
        <v>6</v>
      </c>
      <c r="D9" s="141">
        <f>'OL -Overall'!D9</f>
        <v>45931</v>
      </c>
      <c r="E9" s="98">
        <f>'OL -Overall'!E9</f>
        <v>45935</v>
      </c>
      <c r="F9" s="98">
        <f>'OL -Overall'!F9</f>
        <v>45942</v>
      </c>
      <c r="G9" s="98">
        <f>'OL -Overall'!G9</f>
        <v>45949</v>
      </c>
      <c r="H9" s="98">
        <f>'OL -Overall'!H9</f>
        <v>45956</v>
      </c>
      <c r="I9" s="98">
        <f>'OL -Overall'!I9</f>
        <v>45961</v>
      </c>
      <c r="J9" s="141">
        <f>'OL -Overall'!J9</f>
        <v>45963</v>
      </c>
      <c r="K9" s="98">
        <f>'OL -Overall'!K9</f>
        <v>45970</v>
      </c>
      <c r="L9" s="98">
        <f>'OL -Overall'!L9</f>
        <v>45977</v>
      </c>
      <c r="M9" s="98">
        <f>'OL -Overall'!M9</f>
        <v>45984</v>
      </c>
      <c r="N9" s="98">
        <f>'OL -Overall'!N9</f>
        <v>45991</v>
      </c>
      <c r="O9" s="141">
        <f>'OL -Overall'!O9</f>
        <v>45991</v>
      </c>
      <c r="P9" s="98">
        <f>'OL -Overall'!P9</f>
        <v>45998</v>
      </c>
      <c r="Q9" s="98">
        <f>'OL -Overall'!Q9</f>
        <v>46005</v>
      </c>
      <c r="R9" s="98">
        <f>'OL -Overall'!R9</f>
        <v>46012</v>
      </c>
      <c r="S9" s="142">
        <f>'OL -Overall'!S9</f>
        <v>46022</v>
      </c>
      <c r="T9" s="98">
        <f>'OL -Overall'!T9</f>
        <v>45961</v>
      </c>
      <c r="U9" s="98">
        <f>'OL -Overall'!U9</f>
        <v>45991</v>
      </c>
      <c r="V9" s="142">
        <f>'OL -Overall'!V9</f>
        <v>46022</v>
      </c>
      <c r="W9" s="142">
        <f>'OL -Overall'!W9</f>
        <v>46022</v>
      </c>
      <c r="X9" s="51"/>
    </row>
    <row r="10" spans="2:27" ht="16.8" x14ac:dyDescent="0.2">
      <c r="B10" s="100" t="s">
        <v>7</v>
      </c>
      <c r="C10" s="127" t="s">
        <v>4</v>
      </c>
      <c r="D10" s="143">
        <f t="shared" ref="D10" si="0">D43+D76</f>
        <v>14.978</v>
      </c>
      <c r="E10" s="101">
        <f t="shared" ref="E10:S10" si="1">E43+E76</f>
        <v>-10.314547218257299</v>
      </c>
      <c r="F10" s="101">
        <f t="shared" si="1"/>
        <v>1.9301296921911959</v>
      </c>
      <c r="G10" s="101">
        <f t="shared" si="1"/>
        <v>10.622254554415353</v>
      </c>
      <c r="H10" s="101">
        <f t="shared" si="1"/>
        <v>23.806957216360651</v>
      </c>
      <c r="I10" s="101">
        <f t="shared" si="1"/>
        <v>1.2211210033033915</v>
      </c>
      <c r="J10" s="143">
        <f t="shared" si="1"/>
        <v>0</v>
      </c>
      <c r="K10" s="101">
        <f t="shared" si="1"/>
        <v>7.8699849841309693</v>
      </c>
      <c r="L10" s="101">
        <f t="shared" si="1"/>
        <v>15.699389440397727</v>
      </c>
      <c r="M10" s="101">
        <f t="shared" si="1"/>
        <v>19.34802644930161</v>
      </c>
      <c r="N10" s="101">
        <f t="shared" si="1"/>
        <v>38.214701228384129</v>
      </c>
      <c r="O10" s="143">
        <f t="shared" si="1"/>
        <v>0</v>
      </c>
      <c r="P10" s="101">
        <f t="shared" si="1"/>
        <v>10.927514710086246</v>
      </c>
      <c r="Q10" s="101">
        <f t="shared" si="1"/>
        <v>15.683694284595294</v>
      </c>
      <c r="R10" s="101">
        <f t="shared" si="1"/>
        <v>15.170188078591273</v>
      </c>
      <c r="S10" s="144">
        <f t="shared" si="1"/>
        <v>84.842585576499459</v>
      </c>
      <c r="T10" s="102">
        <f>SUMIF($D$6:$S$6,T$6,$D10:$S10)</f>
        <v>42.243915248013295</v>
      </c>
      <c r="U10" s="102">
        <f>SUMIF($E$6:$S$6,U$6,$E10:$S10)</f>
        <v>81.132102102214432</v>
      </c>
      <c r="V10" s="181">
        <f>SUMIF($E$6:$S$6,V$6,$E10:$S10)</f>
        <v>126.62398264977227</v>
      </c>
      <c r="W10" s="181">
        <f>SUM(T10:V10)</f>
        <v>250</v>
      </c>
      <c r="X10" s="16"/>
      <c r="Y10" s="48"/>
    </row>
    <row r="11" spans="2:27" ht="17.399999999999999" thickBot="1" x14ac:dyDescent="0.25">
      <c r="B11" s="92"/>
      <c r="C11" s="128" t="s">
        <v>8</v>
      </c>
      <c r="D11" s="145">
        <f>D10</f>
        <v>14.978</v>
      </c>
      <c r="E11" s="103">
        <f>E10+D11</f>
        <v>4.6634527817427003</v>
      </c>
      <c r="F11" s="103">
        <f t="shared" ref="F11:S11" si="2">E11+F10</f>
        <v>6.5935824739338962</v>
      </c>
      <c r="G11" s="103">
        <f>F11+G10</f>
        <v>17.215837028349249</v>
      </c>
      <c r="H11" s="103">
        <f>G11+H10</f>
        <v>41.0227942447099</v>
      </c>
      <c r="I11" s="103">
        <f t="shared" ref="I11:Q11" si="3">H11+I10</f>
        <v>42.243915248013295</v>
      </c>
      <c r="J11" s="179">
        <f t="shared" si="3"/>
        <v>42.243915248013295</v>
      </c>
      <c r="K11" s="103">
        <f t="shared" si="3"/>
        <v>50.11390023214426</v>
      </c>
      <c r="L11" s="103">
        <f t="shared" si="3"/>
        <v>65.813289672541984</v>
      </c>
      <c r="M11" s="103">
        <f t="shared" si="3"/>
        <v>85.161316121843598</v>
      </c>
      <c r="N11" s="103">
        <f t="shared" si="3"/>
        <v>123.37601735022773</v>
      </c>
      <c r="O11" s="179">
        <f t="shared" si="3"/>
        <v>123.37601735022773</v>
      </c>
      <c r="P11" s="103">
        <f t="shared" si="3"/>
        <v>134.30353206031398</v>
      </c>
      <c r="Q11" s="103">
        <f t="shared" si="3"/>
        <v>149.98722634490929</v>
      </c>
      <c r="R11" s="103">
        <f t="shared" si="2"/>
        <v>165.15741442350057</v>
      </c>
      <c r="S11" s="146">
        <f t="shared" si="2"/>
        <v>250.00000000000003</v>
      </c>
      <c r="T11" s="104">
        <f>IFERROR(T10/$W10,0)</f>
        <v>0.16897566099205319</v>
      </c>
      <c r="U11" s="104">
        <f>IFERROR(U10/$W10,0)</f>
        <v>0.32452840840885772</v>
      </c>
      <c r="V11" s="192">
        <f>IFERROR(V10/$W10,0)</f>
        <v>0.50649593059908904</v>
      </c>
      <c r="W11" s="182"/>
      <c r="X11" s="14"/>
    </row>
    <row r="12" spans="2:27" s="4" customFormat="1" ht="16.8" x14ac:dyDescent="0.2">
      <c r="B12" s="99"/>
      <c r="C12" s="129">
        <v>0</v>
      </c>
      <c r="D12" s="147">
        <f t="shared" ref="D12:S25" si="4">D45+D78</f>
        <v>14.978</v>
      </c>
      <c r="E12" s="71">
        <f t="shared" si="4"/>
        <v>-10.314547218257299</v>
      </c>
      <c r="F12" s="71">
        <f t="shared" si="4"/>
        <v>1.9301296921911959</v>
      </c>
      <c r="G12" s="71">
        <f t="shared" si="4"/>
        <v>10.622254554415353</v>
      </c>
      <c r="H12" s="71">
        <f t="shared" si="4"/>
        <v>23.806957216360651</v>
      </c>
      <c r="I12" s="71">
        <f t="shared" ref="I12" si="5">I45+I78</f>
        <v>1.2211210033033915</v>
      </c>
      <c r="J12" s="236">
        <f t="shared" si="4"/>
        <v>0</v>
      </c>
      <c r="K12" s="72">
        <f t="shared" si="4"/>
        <v>7.8699849841309693</v>
      </c>
      <c r="L12" s="71">
        <f t="shared" si="4"/>
        <v>15.699389440397727</v>
      </c>
      <c r="M12" s="71">
        <f t="shared" si="4"/>
        <v>19.34802644930161</v>
      </c>
      <c r="N12" s="71">
        <f t="shared" si="4"/>
        <v>38.214701228384129</v>
      </c>
      <c r="O12" s="147">
        <f t="shared" ref="O12" si="6">O45+O78</f>
        <v>0</v>
      </c>
      <c r="P12" s="71">
        <f t="shared" si="4"/>
        <v>10.927514710086246</v>
      </c>
      <c r="Q12" s="71">
        <f t="shared" si="4"/>
        <v>15.683694284595294</v>
      </c>
      <c r="R12" s="71">
        <f t="shared" si="4"/>
        <v>15.170188078591273</v>
      </c>
      <c r="S12" s="148">
        <f t="shared" si="4"/>
        <v>84.842585576499459</v>
      </c>
      <c r="T12" s="173">
        <f>SUMIF($D$6:$S$6,T$6,$D12:$S12)</f>
        <v>42.243915248013295</v>
      </c>
      <c r="U12" s="73">
        <f t="shared" ref="U12:V14" si="7">SUMIF($E$6:$S$6,U$6,$E12:$S12)</f>
        <v>81.132102102214432</v>
      </c>
      <c r="V12" s="89">
        <f t="shared" si="7"/>
        <v>126.62398264977227</v>
      </c>
      <c r="W12" s="89">
        <f t="shared" ref="W12" si="8">SUM(T12:V12)</f>
        <v>250</v>
      </c>
      <c r="X12" s="16"/>
    </row>
    <row r="13" spans="2:27" s="4" customFormat="1" ht="16.8" x14ac:dyDescent="0.2">
      <c r="B13" s="90" t="s">
        <v>4</v>
      </c>
      <c r="C13" s="130">
        <v>1</v>
      </c>
      <c r="D13" s="149">
        <f t="shared" si="4"/>
        <v>14.978</v>
      </c>
      <c r="E13" s="75">
        <f t="shared" si="4"/>
        <v>1.5519999999999989</v>
      </c>
      <c r="F13" s="71">
        <f t="shared" si="4"/>
        <v>1.4622170332790092</v>
      </c>
      <c r="G13" s="71">
        <f t="shared" si="4"/>
        <v>8.0471491652246332</v>
      </c>
      <c r="H13" s="71">
        <f t="shared" si="4"/>
        <v>18.035543670015127</v>
      </c>
      <c r="I13" s="71">
        <f t="shared" ref="I13:N14" si="9">I46+I79</f>
        <v>0.92509013148122632</v>
      </c>
      <c r="J13" s="236">
        <f t="shared" si="4"/>
        <v>0</v>
      </c>
      <c r="K13" s="72">
        <f t="shared" si="4"/>
        <v>5.8201265197462435</v>
      </c>
      <c r="L13" s="71">
        <f t="shared" si="4"/>
        <v>11.610242333387705</v>
      </c>
      <c r="M13" s="71">
        <f t="shared" si="4"/>
        <v>14.308535793828659</v>
      </c>
      <c r="N13" s="71">
        <f t="shared" si="4"/>
        <v>28.261095353037398</v>
      </c>
      <c r="O13" s="147">
        <f t="shared" ref="O13:S14" si="10">O46+O79</f>
        <v>0</v>
      </c>
      <c r="P13" s="71">
        <f t="shared" si="4"/>
        <v>12.513345416918581</v>
      </c>
      <c r="Q13" s="71">
        <f t="shared" si="4"/>
        <v>17.959754729531149</v>
      </c>
      <c r="R13" s="71">
        <f t="shared" si="4"/>
        <v>17.3717271038599</v>
      </c>
      <c r="S13" s="148">
        <f t="shared" si="4"/>
        <v>97.155172749690394</v>
      </c>
      <c r="T13" s="173">
        <f>SUMIF($D$6:$S$6,T$6,$D13:$S13)</f>
        <v>45</v>
      </c>
      <c r="U13" s="73">
        <f t="shared" si="7"/>
        <v>60.000000000000007</v>
      </c>
      <c r="V13" s="89">
        <f t="shared" si="7"/>
        <v>145.00000000000003</v>
      </c>
      <c r="W13" s="89">
        <f t="shared" ref="W13" si="11">SUM(T13:V13)</f>
        <v>250.00000000000003</v>
      </c>
      <c r="X13" s="16"/>
      <c r="Z13" s="46"/>
    </row>
    <row r="14" spans="2:27" s="4" customFormat="1" ht="16.8" x14ac:dyDescent="0.2">
      <c r="B14" s="90"/>
      <c r="C14" s="130">
        <v>2</v>
      </c>
      <c r="D14" s="152">
        <f t="shared" ref="D14:D25" si="12">D47+D80</f>
        <v>14.978</v>
      </c>
      <c r="E14" s="87">
        <f>IF($C14&lt;=$D$1,E13,0)</f>
        <v>1.5519999999999989</v>
      </c>
      <c r="F14" s="242">
        <f>F47+F80</f>
        <v>10.460000000000003</v>
      </c>
      <c r="G14" s="243">
        <f t="shared" ref="G14:H14" si="13">G47+G80</f>
        <v>8.0471491652246332</v>
      </c>
      <c r="H14" s="243">
        <f t="shared" si="13"/>
        <v>8.3934629015450035</v>
      </c>
      <c r="I14" s="243">
        <f t="shared" si="9"/>
        <v>1.5693879332303378</v>
      </c>
      <c r="J14" s="257">
        <f t="shared" si="9"/>
        <v>0</v>
      </c>
      <c r="K14" s="245">
        <f t="shared" si="9"/>
        <v>5.8201265197462435</v>
      </c>
      <c r="L14" s="243">
        <f t="shared" si="9"/>
        <v>11.610242333387705</v>
      </c>
      <c r="M14" s="243">
        <f t="shared" si="9"/>
        <v>14.308535793828659</v>
      </c>
      <c r="N14" s="243">
        <f t="shared" si="9"/>
        <v>28.261095353037398</v>
      </c>
      <c r="O14" s="246">
        <f t="shared" si="10"/>
        <v>0</v>
      </c>
      <c r="P14" s="243">
        <f t="shared" si="10"/>
        <v>12.513345416918581</v>
      </c>
      <c r="Q14" s="243">
        <f t="shared" si="10"/>
        <v>17.959754729531149</v>
      </c>
      <c r="R14" s="243">
        <f t="shared" si="10"/>
        <v>17.3717271038599</v>
      </c>
      <c r="S14" s="244">
        <f t="shared" si="10"/>
        <v>97.155172749690394</v>
      </c>
      <c r="T14" s="291">
        <f>SUMIF($D$6:$S$6,T$6,$D14:$S14)</f>
        <v>44.999999999999979</v>
      </c>
      <c r="U14" s="292">
        <f t="shared" si="7"/>
        <v>60.000000000000007</v>
      </c>
      <c r="V14" s="293">
        <f t="shared" si="7"/>
        <v>145.00000000000003</v>
      </c>
      <c r="W14" s="293">
        <f t="shared" ref="W14:W25" si="14">SUM(T14:V14)</f>
        <v>250</v>
      </c>
      <c r="X14" s="33"/>
      <c r="Y14" s="33"/>
      <c r="Z14" s="33"/>
    </row>
    <row r="15" spans="2:27" s="4" customFormat="1" ht="16.8" x14ac:dyDescent="0.2">
      <c r="B15" s="90"/>
      <c r="C15" s="130">
        <v>3</v>
      </c>
      <c r="D15" s="152">
        <f t="shared" si="12"/>
        <v>14.978</v>
      </c>
      <c r="E15" s="87">
        <f>IF($C15&lt;=$D$1,E14,0)</f>
        <v>1.5519999999999989</v>
      </c>
      <c r="F15" s="87">
        <f t="shared" ref="E15:L25" si="15">IF($C15&lt;=$D$1,F14,0)</f>
        <v>10.460000000000003</v>
      </c>
      <c r="G15" s="242">
        <f t="shared" si="4"/>
        <v>15.492000000000001</v>
      </c>
      <c r="H15" s="87">
        <f t="shared" si="4"/>
        <v>4.5811450404724594</v>
      </c>
      <c r="I15" s="87">
        <f t="shared" ref="I15:N16" si="16">I48+I81</f>
        <v>2.9368549595275337</v>
      </c>
      <c r="J15" s="152">
        <f t="shared" si="4"/>
        <v>0</v>
      </c>
      <c r="K15" s="87">
        <f t="shared" si="4"/>
        <v>8.9734273627133447</v>
      </c>
      <c r="L15" s="87">
        <f t="shared" si="4"/>
        <v>17.900584444115562</v>
      </c>
      <c r="M15" s="87">
        <f t="shared" si="4"/>
        <v>22.060793038963602</v>
      </c>
      <c r="N15" s="87">
        <f t="shared" si="4"/>
        <v>36.065195154207487</v>
      </c>
      <c r="O15" s="152">
        <f t="shared" ref="O15:P17" si="17">O48+O81</f>
        <v>0</v>
      </c>
      <c r="P15" s="87">
        <f t="shared" si="4"/>
        <v>35.989673489523646</v>
      </c>
      <c r="Q15" s="87">
        <f t="shared" si="4"/>
        <v>61.420426955539185</v>
      </c>
      <c r="R15" s="87">
        <f t="shared" si="4"/>
        <v>27.58989955493718</v>
      </c>
      <c r="S15" s="87">
        <f t="shared" si="4"/>
        <v>0</v>
      </c>
      <c r="T15" s="247">
        <f t="shared" ref="T15:U25" si="18">SUMIF($D$6:$R$6,T$6,$D15:$R15)</f>
        <v>49.999999999999993</v>
      </c>
      <c r="U15" s="248">
        <f t="shared" si="18"/>
        <v>85</v>
      </c>
      <c r="V15" s="293">
        <f t="shared" ref="V15:V25" si="19">SUMIF($E$6:$S$6,V$6,$E15:$S15)</f>
        <v>125</v>
      </c>
      <c r="W15" s="249">
        <f t="shared" si="14"/>
        <v>260</v>
      </c>
      <c r="X15" s="15"/>
      <c r="Y15" s="315"/>
      <c r="Z15" s="315"/>
      <c r="AA15" s="315"/>
    </row>
    <row r="16" spans="2:27" s="4" customFormat="1" ht="16.8" x14ac:dyDescent="0.2">
      <c r="B16" s="90"/>
      <c r="C16" s="130">
        <v>4</v>
      </c>
      <c r="D16" s="152">
        <f t="shared" si="12"/>
        <v>14.978</v>
      </c>
      <c r="E16" s="87">
        <f t="shared" si="15"/>
        <v>1.5519999999999989</v>
      </c>
      <c r="F16" s="87">
        <f t="shared" si="15"/>
        <v>10.460000000000003</v>
      </c>
      <c r="G16" s="87">
        <f t="shared" si="15"/>
        <v>15.492000000000001</v>
      </c>
      <c r="H16" s="242">
        <f>H49+H82</f>
        <v>21.464999999999996</v>
      </c>
      <c r="I16" s="87">
        <f t="shared" si="16"/>
        <v>5</v>
      </c>
      <c r="J16" s="152">
        <f t="shared" si="16"/>
        <v>0</v>
      </c>
      <c r="K16" s="87">
        <f t="shared" si="16"/>
        <v>8.9734273627133447</v>
      </c>
      <c r="L16" s="87">
        <f t="shared" si="16"/>
        <v>17.900584444115562</v>
      </c>
      <c r="M16" s="87">
        <f t="shared" si="16"/>
        <v>22.060793038963602</v>
      </c>
      <c r="N16" s="87">
        <f t="shared" si="16"/>
        <v>36.065195154207487</v>
      </c>
      <c r="O16" s="152">
        <f t="shared" si="17"/>
        <v>0</v>
      </c>
      <c r="P16" s="87">
        <f t="shared" si="4"/>
        <v>29.206759155121638</v>
      </c>
      <c r="Q16" s="87">
        <f t="shared" si="4"/>
        <v>49.792573810850044</v>
      </c>
      <c r="R16" s="87">
        <f t="shared" si="4"/>
        <v>27.053667034028315</v>
      </c>
      <c r="S16" s="87">
        <f t="shared" si="4"/>
        <v>0</v>
      </c>
      <c r="T16" s="247">
        <f t="shared" si="18"/>
        <v>68.947000000000003</v>
      </c>
      <c r="U16" s="248">
        <f t="shared" si="18"/>
        <v>85</v>
      </c>
      <c r="V16" s="293">
        <f t="shared" si="19"/>
        <v>106.053</v>
      </c>
      <c r="W16" s="249">
        <f t="shared" si="14"/>
        <v>260</v>
      </c>
      <c r="X16" s="15"/>
      <c r="Y16" s="29"/>
    </row>
    <row r="17" spans="2:27" s="4" customFormat="1" ht="16.8" x14ac:dyDescent="0.2">
      <c r="B17" s="90"/>
      <c r="C17" s="130">
        <v>5</v>
      </c>
      <c r="D17" s="152">
        <f t="shared" si="12"/>
        <v>14.978</v>
      </c>
      <c r="E17" s="87">
        <f t="shared" si="15"/>
        <v>1.5519999999999989</v>
      </c>
      <c r="F17" s="87">
        <f t="shared" si="15"/>
        <v>10.460000000000003</v>
      </c>
      <c r="G17" s="87">
        <f t="shared" si="15"/>
        <v>15.492000000000001</v>
      </c>
      <c r="H17" s="87">
        <f t="shared" si="15"/>
        <v>21.464999999999996</v>
      </c>
      <c r="I17" s="242">
        <f t="shared" ref="I17:N17" si="20">I50+I83</f>
        <v>9.9459999999999944</v>
      </c>
      <c r="J17" s="250">
        <f t="shared" si="20"/>
        <v>0.11799999999999944</v>
      </c>
      <c r="K17" s="87">
        <f t="shared" si="20"/>
        <v>8.9734273627133447</v>
      </c>
      <c r="L17" s="87">
        <f t="shared" si="20"/>
        <v>17.900584444115562</v>
      </c>
      <c r="M17" s="87">
        <f t="shared" si="20"/>
        <v>22.060793038963602</v>
      </c>
      <c r="N17" s="87">
        <f t="shared" si="20"/>
        <v>30.363195154207467</v>
      </c>
      <c r="O17" s="152">
        <f t="shared" si="17"/>
        <v>0</v>
      </c>
      <c r="P17" s="87">
        <f t="shared" si="17"/>
        <v>29.206759155121638</v>
      </c>
      <c r="Q17" s="87">
        <f t="shared" si="4"/>
        <v>49.792573810850044</v>
      </c>
      <c r="R17" s="87">
        <f t="shared" si="4"/>
        <v>27.053667034028315</v>
      </c>
      <c r="S17" s="87">
        <f t="shared" si="4"/>
        <v>0</v>
      </c>
      <c r="T17" s="247">
        <f t="shared" si="18"/>
        <v>73.892999999999986</v>
      </c>
      <c r="U17" s="248">
        <f t="shared" si="18"/>
        <v>79.415999999999968</v>
      </c>
      <c r="V17" s="249">
        <f t="shared" si="19"/>
        <v>106.053</v>
      </c>
      <c r="W17" s="249">
        <f t="shared" si="14"/>
        <v>259.36199999999997</v>
      </c>
      <c r="X17" s="16"/>
      <c r="Y17" s="46"/>
      <c r="Z17" s="29"/>
      <c r="AA17" s="29"/>
    </row>
    <row r="18" spans="2:27" s="4" customFormat="1" ht="16.8" x14ac:dyDescent="0.2">
      <c r="B18" s="90"/>
      <c r="C18" s="130">
        <v>6</v>
      </c>
      <c r="D18" s="152">
        <f t="shared" si="12"/>
        <v>14.978</v>
      </c>
      <c r="E18" s="87">
        <f t="shared" si="15"/>
        <v>1.5519999999999989</v>
      </c>
      <c r="F18" s="87">
        <f t="shared" si="15"/>
        <v>10.460000000000003</v>
      </c>
      <c r="G18" s="87">
        <f t="shared" si="15"/>
        <v>15.492000000000001</v>
      </c>
      <c r="H18" s="87">
        <f t="shared" si="15"/>
        <v>21.464999999999996</v>
      </c>
      <c r="I18" s="87">
        <f t="shared" ref="I18" si="21">IF($C18&lt;=$D$1,I17,0)</f>
        <v>9.9459999999999944</v>
      </c>
      <c r="J18" s="152">
        <f t="shared" si="15"/>
        <v>0.11799999999999944</v>
      </c>
      <c r="K18" s="242">
        <f t="shared" si="4"/>
        <v>-0.25699999999999257</v>
      </c>
      <c r="L18" s="87">
        <f t="shared" si="4"/>
        <v>15.698584444115559</v>
      </c>
      <c r="M18" s="87">
        <f t="shared" si="4"/>
        <v>22.060793038963602</v>
      </c>
      <c r="N18" s="87">
        <f t="shared" si="4"/>
        <v>39.593622516920803</v>
      </c>
      <c r="O18" s="152">
        <f t="shared" ref="O18" si="22">O51+O84</f>
        <v>0</v>
      </c>
      <c r="P18" s="87">
        <f t="shared" si="4"/>
        <v>29.206759155121638</v>
      </c>
      <c r="Q18" s="87">
        <f t="shared" si="4"/>
        <v>49.792573810850044</v>
      </c>
      <c r="R18" s="87">
        <f t="shared" si="4"/>
        <v>27.053667034028315</v>
      </c>
      <c r="S18" s="87">
        <f t="shared" si="4"/>
        <v>0</v>
      </c>
      <c r="T18" s="247">
        <f t="shared" si="18"/>
        <v>73.892999999999986</v>
      </c>
      <c r="U18" s="248">
        <f t="shared" si="18"/>
        <v>77.21399999999997</v>
      </c>
      <c r="V18" s="249">
        <f t="shared" si="19"/>
        <v>106.053</v>
      </c>
      <c r="W18" s="249">
        <f t="shared" si="14"/>
        <v>257.15999999999997</v>
      </c>
      <c r="X18" s="16"/>
      <c r="Y18" s="50"/>
    </row>
    <row r="19" spans="2:27" s="4" customFormat="1" ht="16.8" x14ac:dyDescent="0.2">
      <c r="B19" s="90"/>
      <c r="C19" s="130">
        <v>7</v>
      </c>
      <c r="D19" s="152">
        <f t="shared" si="12"/>
        <v>14.978</v>
      </c>
      <c r="E19" s="87">
        <f t="shared" si="15"/>
        <v>1.5519999999999989</v>
      </c>
      <c r="F19" s="87">
        <f t="shared" si="15"/>
        <v>10.460000000000003</v>
      </c>
      <c r="G19" s="87">
        <f t="shared" si="15"/>
        <v>15.492000000000001</v>
      </c>
      <c r="H19" s="87">
        <f t="shared" si="15"/>
        <v>21.464999999999996</v>
      </c>
      <c r="I19" s="87">
        <f t="shared" ref="I19" si="23">IF($C19&lt;=$D$1,I18,0)</f>
        <v>9.9459999999999944</v>
      </c>
      <c r="J19" s="152">
        <f t="shared" si="15"/>
        <v>0.11799999999999944</v>
      </c>
      <c r="K19" s="87">
        <f t="shared" si="15"/>
        <v>-0.25699999999999257</v>
      </c>
      <c r="L19" s="242">
        <f t="shared" si="4"/>
        <v>3.9429999999999996</v>
      </c>
      <c r="M19" s="87">
        <f t="shared" si="4"/>
        <v>21.442534230754582</v>
      </c>
      <c r="N19" s="87">
        <f t="shared" si="4"/>
        <v>48.753465769245409</v>
      </c>
      <c r="O19" s="152">
        <f t="shared" ref="O19" si="24">O52+O85</f>
        <v>0</v>
      </c>
      <c r="P19" s="87">
        <f t="shared" si="4"/>
        <v>30.992140171663809</v>
      </c>
      <c r="Q19" s="87">
        <f t="shared" si="4"/>
        <v>52.853226982065195</v>
      </c>
      <c r="R19" s="87">
        <f t="shared" si="4"/>
        <v>28.261632846271027</v>
      </c>
      <c r="S19" s="87">
        <f t="shared" si="4"/>
        <v>0</v>
      </c>
      <c r="T19" s="247">
        <f t="shared" si="18"/>
        <v>73.892999999999986</v>
      </c>
      <c r="U19" s="248">
        <f t="shared" si="18"/>
        <v>74</v>
      </c>
      <c r="V19" s="249">
        <f t="shared" si="19"/>
        <v>112.10700000000003</v>
      </c>
      <c r="W19" s="249">
        <f t="shared" si="14"/>
        <v>260</v>
      </c>
      <c r="X19" s="15"/>
      <c r="Y19" s="46"/>
      <c r="Z19" s="46"/>
      <c r="AA19" s="46"/>
    </row>
    <row r="20" spans="2:27" s="4" customFormat="1" ht="16.8" x14ac:dyDescent="0.2">
      <c r="B20" s="90"/>
      <c r="C20" s="130">
        <v>8</v>
      </c>
      <c r="D20" s="152">
        <f t="shared" si="12"/>
        <v>14.978</v>
      </c>
      <c r="E20" s="87">
        <f t="shared" si="15"/>
        <v>1.5519999999999989</v>
      </c>
      <c r="F20" s="87">
        <f t="shared" si="15"/>
        <v>10.460000000000003</v>
      </c>
      <c r="G20" s="87">
        <f t="shared" si="15"/>
        <v>15.492000000000001</v>
      </c>
      <c r="H20" s="87">
        <f t="shared" si="15"/>
        <v>21.464999999999996</v>
      </c>
      <c r="I20" s="87">
        <f t="shared" ref="I20" si="25">IF($C20&lt;=$D$1,I19,0)</f>
        <v>9.9459999999999944</v>
      </c>
      <c r="J20" s="152">
        <f t="shared" si="15"/>
        <v>0.11799999999999944</v>
      </c>
      <c r="K20" s="87">
        <f t="shared" si="15"/>
        <v>-0.25699999999999257</v>
      </c>
      <c r="L20" s="87">
        <f t="shared" si="15"/>
        <v>3.9429999999999996</v>
      </c>
      <c r="M20" s="242">
        <f t="shared" si="4"/>
        <v>26.209999999999994</v>
      </c>
      <c r="N20" s="87">
        <f t="shared" si="4"/>
        <v>50.986000000000004</v>
      </c>
      <c r="O20" s="152">
        <f t="shared" ref="O20" si="26">O53+O86</f>
        <v>0</v>
      </c>
      <c r="P20" s="87">
        <f t="shared" si="4"/>
        <v>28.927774939454505</v>
      </c>
      <c r="Q20" s="87">
        <f t="shared" si="4"/>
        <v>49.314315155420665</v>
      </c>
      <c r="R20" s="87">
        <f t="shared" si="4"/>
        <v>26.864909905124858</v>
      </c>
      <c r="S20" s="87">
        <f t="shared" si="4"/>
        <v>0</v>
      </c>
      <c r="T20" s="247">
        <f t="shared" si="18"/>
        <v>73.892999999999986</v>
      </c>
      <c r="U20" s="248">
        <f t="shared" si="18"/>
        <v>81</v>
      </c>
      <c r="V20" s="249">
        <f t="shared" si="19"/>
        <v>105.10700000000003</v>
      </c>
      <c r="W20" s="249">
        <f t="shared" si="14"/>
        <v>260</v>
      </c>
      <c r="X20" s="15"/>
      <c r="Y20" s="269"/>
      <c r="Z20" s="46"/>
    </row>
    <row r="21" spans="2:27" s="4" customFormat="1" ht="16.5" customHeight="1" x14ac:dyDescent="0.2">
      <c r="B21" s="90"/>
      <c r="C21" s="130">
        <v>9</v>
      </c>
      <c r="D21" s="152">
        <f t="shared" si="12"/>
        <v>14.978</v>
      </c>
      <c r="E21" s="87">
        <f t="shared" si="15"/>
        <v>1.5519999999999989</v>
      </c>
      <c r="F21" s="87">
        <f t="shared" si="15"/>
        <v>10.460000000000003</v>
      </c>
      <c r="G21" s="87">
        <f t="shared" si="15"/>
        <v>15.492000000000001</v>
      </c>
      <c r="H21" s="87">
        <f t="shared" si="15"/>
        <v>21.464999999999996</v>
      </c>
      <c r="I21" s="87">
        <f t="shared" ref="I21" si="27">IF($C21&lt;=$D$1,I20,0)</f>
        <v>9.9459999999999944</v>
      </c>
      <c r="J21" s="152">
        <f t="shared" si="15"/>
        <v>0.11799999999999944</v>
      </c>
      <c r="K21" s="87">
        <f t="shared" si="15"/>
        <v>-0.25699999999999257</v>
      </c>
      <c r="L21" s="87">
        <f t="shared" si="15"/>
        <v>3.9429999999999996</v>
      </c>
      <c r="M21" s="87">
        <f>IF($C21&lt;=$D$1,M20,0)</f>
        <v>26.209999999999994</v>
      </c>
      <c r="N21" s="242">
        <f t="shared" si="4"/>
        <v>61.561999999999998</v>
      </c>
      <c r="O21" s="250">
        <f t="shared" ref="O21" si="28">O54+O87</f>
        <v>0</v>
      </c>
      <c r="P21" s="87">
        <f t="shared" si="4"/>
        <v>19.950225501117725</v>
      </c>
      <c r="Q21" s="87">
        <f t="shared" si="4"/>
        <v>49.314315155420665</v>
      </c>
      <c r="R21" s="87">
        <f t="shared" si="4"/>
        <v>20.011459343461642</v>
      </c>
      <c r="S21" s="87">
        <f t="shared" si="4"/>
        <v>0</v>
      </c>
      <c r="T21" s="247">
        <f t="shared" si="18"/>
        <v>73.892999999999986</v>
      </c>
      <c r="U21" s="248">
        <f t="shared" si="18"/>
        <v>91.575999999999993</v>
      </c>
      <c r="V21" s="249">
        <f t="shared" si="19"/>
        <v>89.276000000000025</v>
      </c>
      <c r="W21" s="249">
        <f t="shared" si="14"/>
        <v>254.745</v>
      </c>
      <c r="X21" s="15"/>
      <c r="Y21" s="269"/>
    </row>
    <row r="22" spans="2:27" s="4" customFormat="1" ht="16.5" customHeight="1" x14ac:dyDescent="0.2">
      <c r="B22" s="90"/>
      <c r="C22" s="130">
        <v>10</v>
      </c>
      <c r="D22" s="152">
        <f t="shared" si="12"/>
        <v>14.978</v>
      </c>
      <c r="E22" s="87">
        <f t="shared" si="15"/>
        <v>1.5519999999999989</v>
      </c>
      <c r="F22" s="87">
        <f t="shared" si="15"/>
        <v>10.460000000000003</v>
      </c>
      <c r="G22" s="87">
        <f t="shared" si="15"/>
        <v>15.492000000000001</v>
      </c>
      <c r="H22" s="87">
        <f t="shared" si="15"/>
        <v>21.464999999999996</v>
      </c>
      <c r="I22" s="87">
        <f t="shared" ref="I22" si="29">IF($C22&lt;=$D$1,I21,0)</f>
        <v>9.9459999999999944</v>
      </c>
      <c r="J22" s="152">
        <f t="shared" si="15"/>
        <v>0.11799999999999944</v>
      </c>
      <c r="K22" s="87">
        <f t="shared" si="15"/>
        <v>-0.25699999999999257</v>
      </c>
      <c r="L22" s="87">
        <f t="shared" si="15"/>
        <v>3.9429999999999996</v>
      </c>
      <c r="M22" s="87">
        <f>IF($C22&lt;=$D$1,M21,0)</f>
        <v>26.209999999999994</v>
      </c>
      <c r="N22" s="87">
        <f t="shared" ref="N22:O25" si="30">IF($C22&lt;=$D$1,N21,0)</f>
        <v>61.561999999999998</v>
      </c>
      <c r="O22" s="152">
        <f t="shared" si="30"/>
        <v>0</v>
      </c>
      <c r="P22" s="242">
        <f t="shared" si="4"/>
        <v>1.8799999999999901</v>
      </c>
      <c r="Q22" s="87">
        <f t="shared" si="4"/>
        <v>0</v>
      </c>
      <c r="R22" s="87">
        <f t="shared" si="4"/>
        <v>0</v>
      </c>
      <c r="S22" s="87">
        <f t="shared" si="4"/>
        <v>0</v>
      </c>
      <c r="T22" s="247">
        <f t="shared" si="18"/>
        <v>73.892999999999986</v>
      </c>
      <c r="U22" s="248">
        <f t="shared" si="18"/>
        <v>91.575999999999993</v>
      </c>
      <c r="V22" s="249">
        <f t="shared" si="19"/>
        <v>1.8799999999999901</v>
      </c>
      <c r="W22" s="249">
        <f t="shared" si="14"/>
        <v>167.34899999999999</v>
      </c>
      <c r="X22" s="15"/>
      <c r="Y22" s="46"/>
    </row>
    <row r="23" spans="2:27" s="4" customFormat="1" ht="16.5" customHeight="1" x14ac:dyDescent="0.2">
      <c r="B23" s="90"/>
      <c r="C23" s="130">
        <v>11</v>
      </c>
      <c r="D23" s="152">
        <f t="shared" si="12"/>
        <v>0</v>
      </c>
      <c r="E23" s="87">
        <f t="shared" si="15"/>
        <v>0</v>
      </c>
      <c r="F23" s="87">
        <f t="shared" si="15"/>
        <v>0</v>
      </c>
      <c r="G23" s="87">
        <f t="shared" si="15"/>
        <v>0</v>
      </c>
      <c r="H23" s="87">
        <f t="shared" si="15"/>
        <v>0</v>
      </c>
      <c r="I23" s="87">
        <f t="shared" ref="I23" si="31">IF($C23&lt;=$D$1,I22,0)</f>
        <v>0</v>
      </c>
      <c r="J23" s="152">
        <f t="shared" si="15"/>
        <v>0</v>
      </c>
      <c r="K23" s="87">
        <f t="shared" si="15"/>
        <v>0</v>
      </c>
      <c r="L23" s="87">
        <f t="shared" si="15"/>
        <v>0</v>
      </c>
      <c r="M23" s="87">
        <f>IF($C23&lt;=$D$1,M22,0)</f>
        <v>0</v>
      </c>
      <c r="N23" s="87">
        <f t="shared" si="30"/>
        <v>0</v>
      </c>
      <c r="O23" s="152">
        <f t="shared" si="30"/>
        <v>0</v>
      </c>
      <c r="P23" s="87">
        <f>IF($C23&lt;=$D$1,P22,0)</f>
        <v>0</v>
      </c>
      <c r="Q23" s="242">
        <f t="shared" si="4"/>
        <v>0</v>
      </c>
      <c r="R23" s="87">
        <f t="shared" si="4"/>
        <v>0</v>
      </c>
      <c r="S23" s="87">
        <f t="shared" si="4"/>
        <v>0</v>
      </c>
      <c r="T23" s="247">
        <f t="shared" si="18"/>
        <v>0</v>
      </c>
      <c r="U23" s="248">
        <f t="shared" si="18"/>
        <v>0</v>
      </c>
      <c r="V23" s="249">
        <f t="shared" si="19"/>
        <v>0</v>
      </c>
      <c r="W23" s="249">
        <f t="shared" si="14"/>
        <v>0</v>
      </c>
      <c r="X23" s="15"/>
      <c r="Y23" s="29"/>
    </row>
    <row r="24" spans="2:27" s="4" customFormat="1" ht="16.5" customHeight="1" x14ac:dyDescent="0.2">
      <c r="B24" s="90"/>
      <c r="C24" s="130">
        <v>12</v>
      </c>
      <c r="D24" s="152">
        <f t="shared" si="12"/>
        <v>0</v>
      </c>
      <c r="E24" s="87">
        <f t="shared" si="15"/>
        <v>0</v>
      </c>
      <c r="F24" s="87">
        <f t="shared" si="15"/>
        <v>0</v>
      </c>
      <c r="G24" s="87">
        <f t="shared" si="15"/>
        <v>0</v>
      </c>
      <c r="H24" s="87">
        <f t="shared" si="15"/>
        <v>0</v>
      </c>
      <c r="I24" s="87">
        <f t="shared" ref="I24" si="32">IF($C24&lt;=$D$1,I23,0)</f>
        <v>0</v>
      </c>
      <c r="J24" s="152">
        <f t="shared" si="15"/>
        <v>0</v>
      </c>
      <c r="K24" s="87">
        <f t="shared" si="15"/>
        <v>0</v>
      </c>
      <c r="L24" s="87">
        <f t="shared" si="15"/>
        <v>0</v>
      </c>
      <c r="M24" s="87">
        <f>IF($C24&lt;=$D$1,M23,0)</f>
        <v>0</v>
      </c>
      <c r="N24" s="87">
        <f t="shared" si="30"/>
        <v>0</v>
      </c>
      <c r="O24" s="152">
        <f t="shared" si="30"/>
        <v>0</v>
      </c>
      <c r="P24" s="87">
        <f>IF($C24&lt;=$D$1,P23,0)</f>
        <v>0</v>
      </c>
      <c r="Q24" s="87">
        <f>IF($C24&lt;=$D$1,Q23,0)</f>
        <v>0</v>
      </c>
      <c r="R24" s="242">
        <f t="shared" si="4"/>
        <v>0</v>
      </c>
      <c r="S24" s="87">
        <f t="shared" si="4"/>
        <v>0</v>
      </c>
      <c r="T24" s="247">
        <f t="shared" si="18"/>
        <v>0</v>
      </c>
      <c r="U24" s="248">
        <f t="shared" si="18"/>
        <v>0</v>
      </c>
      <c r="V24" s="249">
        <f t="shared" si="19"/>
        <v>0</v>
      </c>
      <c r="W24" s="249">
        <f t="shared" si="14"/>
        <v>0</v>
      </c>
      <c r="X24" s="15"/>
    </row>
    <row r="25" spans="2:27" s="4" customFormat="1" ht="17.25" customHeight="1" thickBot="1" x14ac:dyDescent="0.25">
      <c r="B25" s="90"/>
      <c r="C25" s="130">
        <v>13</v>
      </c>
      <c r="D25" s="152">
        <f t="shared" si="12"/>
        <v>0</v>
      </c>
      <c r="E25" s="87">
        <f t="shared" si="15"/>
        <v>0</v>
      </c>
      <c r="F25" s="229">
        <f t="shared" si="15"/>
        <v>0</v>
      </c>
      <c r="G25" s="229">
        <f t="shared" si="15"/>
        <v>0</v>
      </c>
      <c r="H25" s="229">
        <f t="shared" si="15"/>
        <v>0</v>
      </c>
      <c r="I25" s="229">
        <f t="shared" ref="I25" si="33">IF($C25&lt;=$D$1,I24,0)</f>
        <v>0</v>
      </c>
      <c r="J25" s="152">
        <f t="shared" si="15"/>
        <v>0</v>
      </c>
      <c r="K25" s="229">
        <f t="shared" si="15"/>
        <v>0</v>
      </c>
      <c r="L25" s="229">
        <f t="shared" si="15"/>
        <v>0</v>
      </c>
      <c r="M25" s="229">
        <f>IF($C25&lt;=$D$1,M24,0)</f>
        <v>0</v>
      </c>
      <c r="N25" s="229">
        <f t="shared" si="30"/>
        <v>0</v>
      </c>
      <c r="O25" s="254">
        <f t="shared" si="30"/>
        <v>0</v>
      </c>
      <c r="P25" s="229">
        <f>IF($C25&lt;=$D$1,P24,0)</f>
        <v>0</v>
      </c>
      <c r="Q25" s="229">
        <f>IF($C25&lt;=$D$1,Q24,0)</f>
        <v>0</v>
      </c>
      <c r="R25" s="229">
        <f>IF($C25&lt;=$D$1,R24,0)</f>
        <v>0</v>
      </c>
      <c r="S25" s="229">
        <f t="shared" si="4"/>
        <v>0</v>
      </c>
      <c r="T25" s="230">
        <f t="shared" si="18"/>
        <v>0</v>
      </c>
      <c r="U25" s="231">
        <f t="shared" si="18"/>
        <v>0</v>
      </c>
      <c r="V25" s="232">
        <f t="shared" si="19"/>
        <v>0</v>
      </c>
      <c r="W25" s="232">
        <f t="shared" si="14"/>
        <v>0</v>
      </c>
      <c r="X25" s="15"/>
    </row>
    <row r="26" spans="2:27" s="4" customFormat="1" ht="16.8" x14ac:dyDescent="0.2">
      <c r="B26" s="337" t="s">
        <v>9</v>
      </c>
      <c r="C26" s="338">
        <v>0</v>
      </c>
      <c r="D26" s="153">
        <f t="shared" ref="D26:M26" si="34">INDEX(D12:D25,MATCH($D$1,$C$12:$C$25,0))</f>
        <v>14.978</v>
      </c>
      <c r="E26" s="109">
        <f t="shared" si="34"/>
        <v>1.5519999999999989</v>
      </c>
      <c r="F26" s="109">
        <f t="shared" si="34"/>
        <v>10.460000000000003</v>
      </c>
      <c r="G26" s="109">
        <f t="shared" si="34"/>
        <v>15.492000000000001</v>
      </c>
      <c r="H26" s="109">
        <f t="shared" si="34"/>
        <v>21.464999999999996</v>
      </c>
      <c r="I26" s="109">
        <f t="shared" si="34"/>
        <v>9.9459999999999944</v>
      </c>
      <c r="J26" s="258">
        <f t="shared" si="34"/>
        <v>0.11799999999999944</v>
      </c>
      <c r="K26" s="109">
        <f t="shared" si="34"/>
        <v>-0.25699999999999257</v>
      </c>
      <c r="L26" s="109">
        <f t="shared" si="34"/>
        <v>3.9429999999999996</v>
      </c>
      <c r="M26" s="109">
        <f t="shared" si="34"/>
        <v>26.209999999999994</v>
      </c>
      <c r="N26" s="109">
        <v>0</v>
      </c>
      <c r="O26" s="153">
        <v>0</v>
      </c>
      <c r="P26" s="109">
        <v>0</v>
      </c>
      <c r="Q26" s="109">
        <v>0</v>
      </c>
      <c r="R26" s="109">
        <v>0</v>
      </c>
      <c r="S26" s="154">
        <v>0</v>
      </c>
      <c r="T26" s="174">
        <f t="shared" ref="T26:W26" si="35">INDEX(T12:T25,MATCH($D$1,$C$12:$C$25,0))</f>
        <v>73.892999999999986</v>
      </c>
      <c r="U26" s="110">
        <f t="shared" si="35"/>
        <v>91.575999999999993</v>
      </c>
      <c r="V26" s="183">
        <f t="shared" si="35"/>
        <v>1.8799999999999901</v>
      </c>
      <c r="W26" s="183">
        <f t="shared" si="35"/>
        <v>167.34899999999999</v>
      </c>
      <c r="X26" s="19"/>
    </row>
    <row r="27" spans="2:27" s="4" customFormat="1" ht="17.25" customHeight="1" x14ac:dyDescent="0.2">
      <c r="B27" s="327" t="s">
        <v>10</v>
      </c>
      <c r="C27" s="329">
        <v>0</v>
      </c>
      <c r="D27" s="155">
        <f t="shared" ref="D27:W27" si="36">IF(D$9&lt;=$D$2,D26-D10,0)</f>
        <v>0</v>
      </c>
      <c r="E27" s="77">
        <f t="shared" si="36"/>
        <v>11.866547218257299</v>
      </c>
      <c r="F27" s="77">
        <f t="shared" si="36"/>
        <v>8.5298703078088067</v>
      </c>
      <c r="G27" s="77">
        <f t="shared" si="36"/>
        <v>4.8697454455846483</v>
      </c>
      <c r="H27" s="77">
        <f t="shared" si="36"/>
        <v>-2.3419572163606546</v>
      </c>
      <c r="I27" s="77">
        <f t="shared" ref="I27:J27" si="37">IF(I$9&lt;=$D$2,I26-I10,0)</f>
        <v>8.7248789966966029</v>
      </c>
      <c r="J27" s="252">
        <f t="shared" si="37"/>
        <v>0.11799999999999944</v>
      </c>
      <c r="K27" s="77">
        <f t="shared" si="36"/>
        <v>-8.1269849841309618</v>
      </c>
      <c r="L27" s="77">
        <f t="shared" si="36"/>
        <v>-11.756389440397728</v>
      </c>
      <c r="M27" s="77">
        <f t="shared" si="36"/>
        <v>6.8619735506983837</v>
      </c>
      <c r="N27" s="77">
        <f t="shared" si="36"/>
        <v>-38.214701228384129</v>
      </c>
      <c r="O27" s="155">
        <f t="shared" si="36"/>
        <v>0</v>
      </c>
      <c r="P27" s="77">
        <f t="shared" si="36"/>
        <v>-10.927514710086246</v>
      </c>
      <c r="Q27" s="77">
        <f t="shared" si="36"/>
        <v>0</v>
      </c>
      <c r="R27" s="77">
        <f t="shared" si="36"/>
        <v>0</v>
      </c>
      <c r="S27" s="156">
        <f t="shared" si="36"/>
        <v>0</v>
      </c>
      <c r="T27" s="78">
        <f t="shared" si="36"/>
        <v>31.649084751986692</v>
      </c>
      <c r="U27" s="78">
        <f t="shared" si="36"/>
        <v>10.443897897785561</v>
      </c>
      <c r="V27" s="166">
        <f t="shared" si="36"/>
        <v>0</v>
      </c>
      <c r="W27" s="166">
        <f t="shared" si="36"/>
        <v>0</v>
      </c>
      <c r="X27" s="20"/>
    </row>
    <row r="28" spans="2:27" s="4" customFormat="1" ht="17.25" customHeight="1" thickBot="1" x14ac:dyDescent="0.25">
      <c r="B28" s="335" t="s">
        <v>11</v>
      </c>
      <c r="C28" s="336">
        <v>0</v>
      </c>
      <c r="D28" s="157">
        <f t="shared" ref="D28:W28" si="38">IF($D$2&lt;D$9,0,IF(AND(D10=0,D26=0),1,IF(AND(D10=0,D26&gt;0),2,IF(D26&lt;0,0,(D26/D10)))))</f>
        <v>1</v>
      </c>
      <c r="E28" s="111">
        <f t="shared" si="38"/>
        <v>-0.15046709924919205</v>
      </c>
      <c r="F28" s="111">
        <f t="shared" si="38"/>
        <v>5.4193249512291581</v>
      </c>
      <c r="G28" s="111">
        <f t="shared" si="38"/>
        <v>1.4584474435853583</v>
      </c>
      <c r="H28" s="111">
        <f t="shared" si="38"/>
        <v>0.90162719262790914</v>
      </c>
      <c r="I28" s="111">
        <f t="shared" ref="I28:J28" si="39">IF($D$2&lt;I$9,0,IF(AND(I10=0,I26=0),1,IF(AND(I10=0,I26&gt;0),2,IF(I26&lt;0,0,(I26/I10)))))</f>
        <v>8.1449749640649483</v>
      </c>
      <c r="J28" s="111">
        <f t="shared" si="39"/>
        <v>2</v>
      </c>
      <c r="K28" s="111">
        <f t="shared" si="38"/>
        <v>0</v>
      </c>
      <c r="L28" s="111">
        <f t="shared" si="38"/>
        <v>0.2511562640680699</v>
      </c>
      <c r="M28" s="111">
        <f t="shared" si="38"/>
        <v>1.3546601287050688</v>
      </c>
      <c r="N28" s="111">
        <f t="shared" si="38"/>
        <v>0</v>
      </c>
      <c r="O28" s="157">
        <f t="shared" si="38"/>
        <v>1</v>
      </c>
      <c r="P28" s="111">
        <f t="shared" si="38"/>
        <v>0</v>
      </c>
      <c r="Q28" s="111">
        <f t="shared" si="38"/>
        <v>0</v>
      </c>
      <c r="R28" s="111">
        <f t="shared" si="38"/>
        <v>0</v>
      </c>
      <c r="S28" s="158">
        <f t="shared" si="38"/>
        <v>0</v>
      </c>
      <c r="T28" s="112">
        <f t="shared" si="38"/>
        <v>1.749198661302473</v>
      </c>
      <c r="U28" s="112">
        <f t="shared" si="38"/>
        <v>1.1287270713709328</v>
      </c>
      <c r="V28" s="184">
        <f t="shared" si="38"/>
        <v>0</v>
      </c>
      <c r="W28" s="184">
        <f t="shared" si="38"/>
        <v>0</v>
      </c>
      <c r="X28" s="21"/>
    </row>
    <row r="29" spans="2:27" s="4" customFormat="1" ht="17.25" customHeight="1" x14ac:dyDescent="0.2">
      <c r="B29" s="105" t="str">
        <f>"Week "&amp;$D$1&amp;" View"</f>
        <v>Week 10 View</v>
      </c>
      <c r="C29" s="131"/>
      <c r="D29" s="159">
        <f t="shared" ref="D29:W29" si="40">INDEX(D13:D25,MATCH($D$1,$C$13:$C$25,0))</f>
        <v>14.978</v>
      </c>
      <c r="E29" s="106">
        <f t="shared" si="40"/>
        <v>1.5519999999999989</v>
      </c>
      <c r="F29" s="106">
        <f t="shared" si="40"/>
        <v>10.460000000000003</v>
      </c>
      <c r="G29" s="106">
        <f t="shared" si="40"/>
        <v>15.492000000000001</v>
      </c>
      <c r="H29" s="107">
        <f t="shared" si="40"/>
        <v>21.464999999999996</v>
      </c>
      <c r="I29" s="107">
        <f t="shared" ref="I29:J29" si="41">INDEX(I13:I25,MATCH($D$1,$C$13:$C$25,0))</f>
        <v>9.9459999999999944</v>
      </c>
      <c r="J29" s="259">
        <f t="shared" si="41"/>
        <v>0.11799999999999944</v>
      </c>
      <c r="K29" s="106">
        <f t="shared" si="40"/>
        <v>-0.25699999999999257</v>
      </c>
      <c r="L29" s="106">
        <f t="shared" si="40"/>
        <v>3.9429999999999996</v>
      </c>
      <c r="M29" s="106">
        <f t="shared" si="40"/>
        <v>26.209999999999994</v>
      </c>
      <c r="N29" s="106">
        <f t="shared" si="40"/>
        <v>61.561999999999998</v>
      </c>
      <c r="O29" s="159">
        <f t="shared" si="40"/>
        <v>0</v>
      </c>
      <c r="P29" s="106">
        <f t="shared" si="40"/>
        <v>1.8799999999999901</v>
      </c>
      <c r="Q29" s="106">
        <f t="shared" si="40"/>
        <v>0</v>
      </c>
      <c r="R29" s="106">
        <f t="shared" si="40"/>
        <v>0</v>
      </c>
      <c r="S29" s="180">
        <f t="shared" si="40"/>
        <v>0</v>
      </c>
      <c r="T29" s="175">
        <f t="shared" si="40"/>
        <v>73.892999999999986</v>
      </c>
      <c r="U29" s="108">
        <f t="shared" si="40"/>
        <v>91.575999999999993</v>
      </c>
      <c r="V29" s="193">
        <f t="shared" si="40"/>
        <v>1.8799999999999901</v>
      </c>
      <c r="W29" s="185">
        <f t="shared" si="40"/>
        <v>167.34899999999999</v>
      </c>
      <c r="X29" s="22"/>
    </row>
    <row r="30" spans="2:27" s="4" customFormat="1" ht="16.5" customHeight="1" thickBot="1" x14ac:dyDescent="0.25">
      <c r="B30" s="113" t="s">
        <v>25</v>
      </c>
      <c r="C30" s="132"/>
      <c r="D30" s="161">
        <f>D29/$T$29</f>
        <v>0.20269849647463228</v>
      </c>
      <c r="E30" s="114">
        <f t="shared" ref="E30:I30" si="42">E29/$T$29</f>
        <v>2.100334267115964E-2</v>
      </c>
      <c r="F30" s="114">
        <f t="shared" si="42"/>
        <v>0.14155603372443945</v>
      </c>
      <c r="G30" s="114">
        <f t="shared" si="42"/>
        <v>0.20965450042629213</v>
      </c>
      <c r="H30" s="114">
        <f t="shared" si="42"/>
        <v>0.29048759693069709</v>
      </c>
      <c r="I30" s="114">
        <f t="shared" si="42"/>
        <v>0.13460002977277952</v>
      </c>
      <c r="J30" s="115">
        <f>IFERROR(J29/$U$29,0)</f>
        <v>1.2885472176115953E-3</v>
      </c>
      <c r="K30" s="115">
        <f t="shared" ref="K30:N30" si="43">IFERROR(K29/$U$29,0)</f>
        <v>-2.8064121603912878E-3</v>
      </c>
      <c r="L30" s="114">
        <f t="shared" si="43"/>
        <v>4.3057132873241893E-2</v>
      </c>
      <c r="M30" s="114">
        <f t="shared" si="43"/>
        <v>0.28621036079322087</v>
      </c>
      <c r="N30" s="114">
        <f t="shared" si="43"/>
        <v>0.67225037127631693</v>
      </c>
      <c r="O30" s="161">
        <f>IFERROR(O29/$V$29,0)</f>
        <v>0</v>
      </c>
      <c r="P30" s="114">
        <f t="shared" ref="P30:S30" si="44">IFERROR(P29/$V$29,0)</f>
        <v>1</v>
      </c>
      <c r="Q30" s="114">
        <f t="shared" si="44"/>
        <v>0</v>
      </c>
      <c r="R30" s="114">
        <f t="shared" si="44"/>
        <v>0</v>
      </c>
      <c r="S30" s="162">
        <f t="shared" si="44"/>
        <v>0</v>
      </c>
      <c r="T30" s="114">
        <f>IFERROR(T29/$W$29,0)</f>
        <v>0.44155029310004834</v>
      </c>
      <c r="U30" s="114">
        <f t="shared" ref="U30:V30" si="45">IFERROR(U29/$W$29,0)</f>
        <v>0.54721569892858635</v>
      </c>
      <c r="V30" s="194">
        <f t="shared" si="45"/>
        <v>1.1234007971365173E-2</v>
      </c>
      <c r="W30" s="186"/>
      <c r="X30" s="22"/>
    </row>
    <row r="31" spans="2:27" s="4" customFormat="1" ht="17.25" customHeight="1" thickBot="1" x14ac:dyDescent="0.25">
      <c r="B31" s="117" t="s">
        <v>26</v>
      </c>
      <c r="C31" s="133"/>
      <c r="D31" s="163"/>
      <c r="E31" s="118"/>
      <c r="F31" s="118"/>
      <c r="G31" s="118"/>
      <c r="H31" s="118"/>
      <c r="I31" s="118"/>
      <c r="J31" s="260">
        <v>0</v>
      </c>
      <c r="K31" s="118"/>
      <c r="L31" s="118"/>
      <c r="M31" s="118"/>
      <c r="N31" s="198">
        <v>0</v>
      </c>
      <c r="O31" s="253">
        <v>0</v>
      </c>
      <c r="P31" s="118">
        <v>0</v>
      </c>
      <c r="Q31" s="118">
        <v>0</v>
      </c>
      <c r="R31" s="118">
        <v>0</v>
      </c>
      <c r="S31" s="164">
        <v>0</v>
      </c>
      <c r="T31" s="119"/>
      <c r="U31" s="119"/>
      <c r="V31" s="195"/>
      <c r="W31" s="187"/>
      <c r="X31" s="22"/>
    </row>
    <row r="32" spans="2:27" ht="16.8" outlineLevel="1" x14ac:dyDescent="0.2">
      <c r="B32" s="333" t="s">
        <v>12</v>
      </c>
      <c r="C32" s="334">
        <v>0</v>
      </c>
      <c r="D32" s="165">
        <f>IF(D$9&lt;=$D$2,D26,0)</f>
        <v>14.978</v>
      </c>
      <c r="E32" s="78">
        <f>IF(E$9&lt;=$D$2,E26,0)</f>
        <v>1.5519999999999989</v>
      </c>
      <c r="F32" s="78">
        <f>IF(F$9&lt;=$D$2,F26+E32,0)</f>
        <v>12.012000000000002</v>
      </c>
      <c r="G32" s="78">
        <f>IF(G$9&lt;=$D$2,G26+F32,0)</f>
        <v>27.504000000000005</v>
      </c>
      <c r="H32" s="78">
        <f>IF(H$9&lt;=$D$2,H26+G32,0)</f>
        <v>48.969000000000001</v>
      </c>
      <c r="I32" s="78">
        <f t="shared" ref="I32:J32" si="46">IF(I$9&lt;=$D$2,I26+H32,0)</f>
        <v>58.914999999999992</v>
      </c>
      <c r="J32" s="261">
        <f t="shared" si="46"/>
        <v>59.032999999999994</v>
      </c>
      <c r="K32" s="78">
        <f t="shared" ref="K32:S32" si="47">IF(K$9&lt;=$D$2,K26+J32,0)</f>
        <v>58.776000000000003</v>
      </c>
      <c r="L32" s="78">
        <f t="shared" si="47"/>
        <v>62.719000000000001</v>
      </c>
      <c r="M32" s="78">
        <f t="shared" si="47"/>
        <v>88.929000000000002</v>
      </c>
      <c r="N32" s="78">
        <f t="shared" si="47"/>
        <v>88.929000000000002</v>
      </c>
      <c r="O32" s="165">
        <f t="shared" si="47"/>
        <v>88.929000000000002</v>
      </c>
      <c r="P32" s="78">
        <f t="shared" si="47"/>
        <v>88.929000000000002</v>
      </c>
      <c r="Q32" s="78">
        <f t="shared" si="47"/>
        <v>0</v>
      </c>
      <c r="R32" s="78">
        <f t="shared" si="47"/>
        <v>0</v>
      </c>
      <c r="S32" s="166">
        <f t="shared" si="47"/>
        <v>0</v>
      </c>
      <c r="T32" s="116">
        <f>IFERROR(INDEX(T$13:T$25,$D$1,0)/INDEX($W$13:$W$25,$D$1,0),0)</f>
        <v>0.44155029310004834</v>
      </c>
      <c r="U32" s="116">
        <f>IFERROR(INDEX(U$13:U$25,$D$1,0)/INDEX($W$13:$W$25,$D$1,0),0)</f>
        <v>0.54721569892858635</v>
      </c>
      <c r="V32" s="196">
        <f>IFERROR(INDEX(V$13:V$25,$D$1,0)/INDEX($W$13:$W$25,$D$1,0),0)</f>
        <v>1.1234007971365173E-2</v>
      </c>
      <c r="W32" s="188" t="s">
        <v>13</v>
      </c>
      <c r="X32" s="22"/>
      <c r="Y32" s="4"/>
    </row>
    <row r="33" spans="2:33" ht="16.5" customHeight="1" outlineLevel="1" x14ac:dyDescent="0.2">
      <c r="B33" s="327" t="s">
        <v>14</v>
      </c>
      <c r="C33" s="328">
        <v>0</v>
      </c>
      <c r="D33" s="155">
        <f t="shared" ref="D33:S33" si="48">IF(D$27=0,0,IF(D$9&lt;=$D$2,D32-D11,D32-D11))</f>
        <v>0</v>
      </c>
      <c r="E33" s="77">
        <f t="shared" si="48"/>
        <v>-3.1114527817427016</v>
      </c>
      <c r="F33" s="77">
        <f t="shared" si="48"/>
        <v>5.418417526066106</v>
      </c>
      <c r="G33" s="77">
        <f t="shared" si="48"/>
        <v>10.288162971650756</v>
      </c>
      <c r="H33" s="77">
        <f t="shared" si="48"/>
        <v>7.9462057552901015</v>
      </c>
      <c r="I33" s="77">
        <f t="shared" ref="I33:J33" si="49">IF(I$27=0,0,IF(I$9&lt;=$D$2,I32-I11,I32-I11))</f>
        <v>16.671084751986697</v>
      </c>
      <c r="J33" s="262">
        <f t="shared" si="49"/>
        <v>16.789084751986699</v>
      </c>
      <c r="K33" s="77">
        <f t="shared" si="48"/>
        <v>8.662099767855743</v>
      </c>
      <c r="L33" s="77">
        <f t="shared" si="48"/>
        <v>-3.0942896725419828</v>
      </c>
      <c r="M33" s="77">
        <f t="shared" si="48"/>
        <v>3.7676838781564044</v>
      </c>
      <c r="N33" s="77">
        <f t="shared" si="48"/>
        <v>-34.447017350227725</v>
      </c>
      <c r="O33" s="155">
        <f t="shared" si="48"/>
        <v>0</v>
      </c>
      <c r="P33" s="77">
        <f t="shared" si="48"/>
        <v>-45.374532060313982</v>
      </c>
      <c r="Q33" s="77">
        <f t="shared" si="48"/>
        <v>0</v>
      </c>
      <c r="R33" s="77">
        <f t="shared" si="48"/>
        <v>0</v>
      </c>
      <c r="S33" s="156">
        <f t="shared" si="48"/>
        <v>0</v>
      </c>
      <c r="T33" s="79">
        <v>0</v>
      </c>
      <c r="U33" s="79">
        <v>0</v>
      </c>
      <c r="V33" s="197">
        <v>0</v>
      </c>
      <c r="W33" s="189" t="s">
        <v>15</v>
      </c>
      <c r="X33" s="22"/>
      <c r="Y33" s="4"/>
    </row>
    <row r="34" spans="2:33" ht="17.25" customHeight="1" outlineLevel="1" x14ac:dyDescent="0.2">
      <c r="B34" s="327" t="s">
        <v>11</v>
      </c>
      <c r="C34" s="329">
        <v>0</v>
      </c>
      <c r="D34" s="167">
        <f>IF($D$2&lt;D$9,0,IF(AND(D11=0,D32=0),1,IF(AND(D11=0,D32&gt;0),2,IF(D32&lt;0,0,(D32/D11)))))</f>
        <v>1</v>
      </c>
      <c r="E34" s="120">
        <f>IF($D$2&lt;E$9,0,IF(AND(E11=0,E32=0),1,IF(AND(E11=0,E32&gt;0),2,IF(E32&lt;0,0,(E32/E11)))))</f>
        <v>0.33280062490951762</v>
      </c>
      <c r="F34" s="120">
        <f>IF($D$2&lt;F$9,0,IF(AND(F11=0,F32=0),1,IF(AND(F11=0,F32&gt;0),2,IF(F32&lt;0,0,(F32/F11)))))</f>
        <v>1.8217714038592048</v>
      </c>
      <c r="G34" s="120">
        <f>IF($D$2&lt;G$9,0,IF(AND(G11=0,G32=0),1,IF(AND(G11=0,G32&gt;0),2,IF(G32&lt;0,0,(G32/G11)))))</f>
        <v>1.5975987664560998</v>
      </c>
      <c r="H34" s="120">
        <f>IF($D$2&lt;H$9,0,IF(AND(H11=0,H32=0),1,IF(AND(H11=0,H32&gt;0),2,IF(H32&lt;0,0,(H32/H11)))))</f>
        <v>1.193702206336537</v>
      </c>
      <c r="I34" s="120">
        <f t="shared" ref="I34:J34" si="50">IF($D$2&lt;I$9,0,IF(AND(I11=0,I32=0),1,IF(AND(I11=0,I32&gt;0),2,IF(I32&lt;0,0,(I32/I11)))))</f>
        <v>1.3946387226210224</v>
      </c>
      <c r="J34" s="120">
        <f t="shared" si="50"/>
        <v>1.3974320243144669</v>
      </c>
      <c r="K34" s="120">
        <f t="shared" ref="K34:S34" si="51">IF($D$2&lt;K$9,0,IF(AND(K11=0,K32=0),1,IF(AND(K11=0,K32&gt;0),2,IF(K32&lt;0,0,(K32/K11)))))</f>
        <v>1.1728482462496437</v>
      </c>
      <c r="L34" s="120">
        <f t="shared" si="51"/>
        <v>0.95298381697772883</v>
      </c>
      <c r="M34" s="120">
        <f t="shared" si="51"/>
        <v>1.0442417291058048</v>
      </c>
      <c r="N34" s="120">
        <f t="shared" si="51"/>
        <v>0.72079648792323303</v>
      </c>
      <c r="O34" s="167">
        <f t="shared" si="51"/>
        <v>0.72079648792323303</v>
      </c>
      <c r="P34" s="120">
        <f t="shared" si="51"/>
        <v>0.66214937638470395</v>
      </c>
      <c r="Q34" s="120">
        <f t="shared" si="51"/>
        <v>0</v>
      </c>
      <c r="R34" s="120">
        <f t="shared" si="51"/>
        <v>0</v>
      </c>
      <c r="S34" s="168">
        <f t="shared" si="51"/>
        <v>0</v>
      </c>
      <c r="T34" s="79">
        <v>0</v>
      </c>
      <c r="U34" s="79">
        <v>0</v>
      </c>
      <c r="V34" s="197">
        <v>0</v>
      </c>
      <c r="W34" s="189" t="s">
        <v>16</v>
      </c>
      <c r="X34" s="24"/>
    </row>
    <row r="35" spans="2:33" ht="17.25" hidden="1" customHeight="1" outlineLevel="1" x14ac:dyDescent="0.2">
      <c r="B35" s="121" t="str">
        <f>'OL -Overall'!B35</f>
        <v>Fy Q2 2425</v>
      </c>
      <c r="C35" s="96"/>
      <c r="D35" s="169">
        <f>D68+D101</f>
        <v>8.6509999999999998</v>
      </c>
      <c r="E35" s="122">
        <f t="shared" ref="E35:S35" si="52">E68+E101</f>
        <v>-3.8779999999999997</v>
      </c>
      <c r="F35" s="122">
        <f t="shared" si="52"/>
        <v>-4.200000000000037E-2</v>
      </c>
      <c r="G35" s="122">
        <f t="shared" si="52"/>
        <v>0.17200000000000004</v>
      </c>
      <c r="H35" s="122">
        <f t="shared" si="52"/>
        <v>5.4190000000000005</v>
      </c>
      <c r="I35" s="122">
        <f t="shared" si="52"/>
        <v>3.8959999999999986</v>
      </c>
      <c r="J35" s="263">
        <f t="shared" si="52"/>
        <v>1.873</v>
      </c>
      <c r="K35" s="122">
        <f t="shared" si="52"/>
        <v>6.1070000000000002</v>
      </c>
      <c r="L35" s="122">
        <f t="shared" si="52"/>
        <v>13.332000000000001</v>
      </c>
      <c r="M35" s="122">
        <f t="shared" si="52"/>
        <v>14.140999999999998</v>
      </c>
      <c r="N35" s="122">
        <f t="shared" si="52"/>
        <v>59.566000000000003</v>
      </c>
      <c r="O35" s="169">
        <f t="shared" si="52"/>
        <v>0.17900000000000027</v>
      </c>
      <c r="P35" s="122">
        <f t="shared" si="52"/>
        <v>3.0980000000000025</v>
      </c>
      <c r="Q35" s="122">
        <f t="shared" si="52"/>
        <v>14.717999999999991</v>
      </c>
      <c r="R35" s="122">
        <f t="shared" si="52"/>
        <v>26.21200000000001</v>
      </c>
      <c r="S35" s="170">
        <f t="shared" si="52"/>
        <v>75.161999999999978</v>
      </c>
      <c r="T35" s="176">
        <f>SUM(D35:I35)</f>
        <v>14.217999999999998</v>
      </c>
      <c r="U35" s="123">
        <f>SUM(J35:N35)</f>
        <v>95.019000000000005</v>
      </c>
      <c r="V35" s="190">
        <f>SUM(O35:S35)</f>
        <v>119.36899999999999</v>
      </c>
      <c r="W35" s="190">
        <f>SUM(T35:V35)</f>
        <v>228.60599999999999</v>
      </c>
      <c r="X35" s="24"/>
    </row>
    <row r="36" spans="2:33" ht="17.399999999999999" hidden="1" outlineLevel="1" thickBot="1" x14ac:dyDescent="0.25">
      <c r="B36" s="92" t="str">
        <f>'OL -Overall'!B36</f>
        <v>Fy Q3 2324</v>
      </c>
      <c r="C36" s="134"/>
      <c r="D36" s="171">
        <f>D69+D102</f>
        <v>8.6399999999999988</v>
      </c>
      <c r="E36" s="93">
        <f t="shared" ref="E36:S36" si="53">E69+E102</f>
        <v>-7.3039999999999985</v>
      </c>
      <c r="F36" s="93">
        <f t="shared" si="53"/>
        <v>0.57199999999999984</v>
      </c>
      <c r="G36" s="93">
        <f t="shared" si="53"/>
        <v>3.0630000000000002</v>
      </c>
      <c r="H36" s="93">
        <f t="shared" si="53"/>
        <v>25.741</v>
      </c>
      <c r="I36" s="93">
        <f t="shared" si="53"/>
        <v>19.919</v>
      </c>
      <c r="J36" s="264">
        <f t="shared" si="53"/>
        <v>0.63499999999999757</v>
      </c>
      <c r="K36" s="93">
        <f t="shared" si="53"/>
        <v>10.105999999999998</v>
      </c>
      <c r="L36" s="93">
        <f t="shared" si="53"/>
        <v>23.009</v>
      </c>
      <c r="M36" s="93">
        <f t="shared" si="53"/>
        <v>33.358000000000004</v>
      </c>
      <c r="N36" s="93">
        <f t="shared" si="53"/>
        <v>55.150000000000013</v>
      </c>
      <c r="O36" s="171">
        <f t="shared" si="53"/>
        <v>-1.0750000000000099</v>
      </c>
      <c r="P36" s="93">
        <f t="shared" si="53"/>
        <v>7.4570000000000025</v>
      </c>
      <c r="Q36" s="93">
        <f t="shared" si="53"/>
        <v>23.509999999999987</v>
      </c>
      <c r="R36" s="93">
        <f t="shared" si="53"/>
        <v>67.328000000000003</v>
      </c>
      <c r="S36" s="172">
        <f t="shared" si="53"/>
        <v>64.565000000000026</v>
      </c>
      <c r="T36" s="177">
        <f>SUM(D36:I36)</f>
        <v>50.631</v>
      </c>
      <c r="U36" s="94">
        <f>SUM(J36:N36)</f>
        <v>122.25800000000001</v>
      </c>
      <c r="V36" s="191">
        <f>SUM(O36:S36)</f>
        <v>161.78500000000003</v>
      </c>
      <c r="W36" s="191">
        <f>SUM(T36:V36)</f>
        <v>334.67400000000004</v>
      </c>
      <c r="X36" s="24"/>
    </row>
    <row r="37" spans="2:33" ht="17.399999999999999" thickBot="1" x14ac:dyDescent="0.25">
      <c r="B37" s="34"/>
      <c r="C37" s="26"/>
      <c r="D37" s="26"/>
      <c r="E37" s="83">
        <v>0</v>
      </c>
      <c r="F37" s="83">
        <v>7.4367088607594931E-2</v>
      </c>
      <c r="G37" s="83">
        <v>0.18037974683544303</v>
      </c>
      <c r="H37" s="83">
        <v>0.21044303797468356</v>
      </c>
      <c r="I37" s="83"/>
      <c r="J37" s="83">
        <v>0.53481012658227844</v>
      </c>
      <c r="K37" s="83">
        <v>0.15040650406504064</v>
      </c>
      <c r="L37" s="83">
        <v>0.17174796747967477</v>
      </c>
      <c r="M37" s="83">
        <v>0.20020325203252032</v>
      </c>
      <c r="N37" s="83">
        <v>0.47764227642276419</v>
      </c>
      <c r="O37" s="83"/>
      <c r="P37" s="83">
        <v>5.6364787840405321E-2</v>
      </c>
      <c r="Q37" s="83">
        <v>0.1019632678910703</v>
      </c>
      <c r="R37" s="83">
        <v>0.13742875237492083</v>
      </c>
      <c r="S37" s="83">
        <v>0.70424319189360352</v>
      </c>
      <c r="T37" s="83">
        <f>$W$37*U1</f>
        <v>5.9950000000000001</v>
      </c>
      <c r="U37" s="83">
        <f>$W$37*V1</f>
        <v>12.084999999999999</v>
      </c>
      <c r="V37" s="83">
        <f>$W$37*W1</f>
        <v>14.420000000000002</v>
      </c>
      <c r="W37" s="83">
        <v>32.5</v>
      </c>
      <c r="X37" s="22"/>
    </row>
    <row r="38" spans="2:33" ht="21.6" thickBot="1" x14ac:dyDescent="0.25">
      <c r="B38" s="330" t="s">
        <v>38</v>
      </c>
      <c r="C38" s="331"/>
      <c r="D38" s="331"/>
      <c r="E38" s="331"/>
      <c r="F38" s="331"/>
      <c r="G38" s="331"/>
      <c r="H38" s="331"/>
      <c r="I38" s="331"/>
      <c r="J38" s="331"/>
      <c r="K38" s="331"/>
      <c r="L38" s="331"/>
      <c r="M38" s="331"/>
      <c r="N38" s="331"/>
      <c r="O38" s="331"/>
      <c r="P38" s="331"/>
      <c r="Q38" s="331"/>
      <c r="R38" s="331"/>
      <c r="S38" s="331"/>
      <c r="T38" s="331"/>
      <c r="U38" s="331"/>
      <c r="V38" s="331"/>
      <c r="W38" s="332"/>
      <c r="X38" s="28"/>
    </row>
    <row r="39" spans="2:33" ht="16.8" x14ac:dyDescent="0.2">
      <c r="B39" s="95"/>
      <c r="C39" s="124" t="s">
        <v>2</v>
      </c>
      <c r="D39" s="135">
        <f t="shared" ref="D39:T39" si="54">D$6</f>
        <v>1</v>
      </c>
      <c r="E39" s="96">
        <f t="shared" si="54"/>
        <v>1</v>
      </c>
      <c r="F39" s="96">
        <f t="shared" si="54"/>
        <v>1</v>
      </c>
      <c r="G39" s="96">
        <f t="shared" si="54"/>
        <v>1</v>
      </c>
      <c r="H39" s="96">
        <f t="shared" si="54"/>
        <v>1</v>
      </c>
      <c r="I39" s="96">
        <f t="shared" si="54"/>
        <v>1</v>
      </c>
      <c r="J39" s="135">
        <f t="shared" si="54"/>
        <v>2</v>
      </c>
      <c r="K39" s="96">
        <f t="shared" si="54"/>
        <v>2</v>
      </c>
      <c r="L39" s="96">
        <f t="shared" si="54"/>
        <v>2</v>
      </c>
      <c r="M39" s="96">
        <f t="shared" si="54"/>
        <v>2</v>
      </c>
      <c r="N39" s="96">
        <f t="shared" si="54"/>
        <v>2</v>
      </c>
      <c r="O39" s="135">
        <f t="shared" si="54"/>
        <v>3</v>
      </c>
      <c r="P39" s="96">
        <f t="shared" si="54"/>
        <v>3</v>
      </c>
      <c r="Q39" s="96">
        <f t="shared" si="54"/>
        <v>3</v>
      </c>
      <c r="R39" s="96">
        <f t="shared" si="54"/>
        <v>3</v>
      </c>
      <c r="S39" s="136">
        <f t="shared" si="54"/>
        <v>3</v>
      </c>
      <c r="T39" s="339">
        <f t="shared" si="54"/>
        <v>1</v>
      </c>
      <c r="U39" s="339">
        <f t="shared" ref="U39:W39" si="55">U$6</f>
        <v>2</v>
      </c>
      <c r="V39" s="343">
        <f t="shared" si="55"/>
        <v>3</v>
      </c>
      <c r="W39" s="343" t="str">
        <f t="shared" si="55"/>
        <v>QTR</v>
      </c>
      <c r="X39" s="4"/>
    </row>
    <row r="40" spans="2:33" ht="16.8" x14ac:dyDescent="0.2">
      <c r="B40" s="88"/>
      <c r="C40" s="125" t="s">
        <v>4</v>
      </c>
      <c r="D40" s="137" t="str">
        <f>D$7</f>
        <v>OB</v>
      </c>
      <c r="E40" s="69">
        <f>E$7</f>
        <v>1</v>
      </c>
      <c r="F40" s="69">
        <f t="shared" ref="F40:I40" si="56">F$7</f>
        <v>2</v>
      </c>
      <c r="G40" s="69">
        <f t="shared" si="56"/>
        <v>3</v>
      </c>
      <c r="H40" s="69">
        <f t="shared" si="56"/>
        <v>4</v>
      </c>
      <c r="I40" s="69">
        <f t="shared" si="56"/>
        <v>5</v>
      </c>
      <c r="J40" s="137">
        <f t="shared" ref="J40:W40" si="57">J$7</f>
        <v>5</v>
      </c>
      <c r="K40" s="69">
        <f t="shared" si="57"/>
        <v>6</v>
      </c>
      <c r="L40" s="69">
        <f t="shared" si="57"/>
        <v>7</v>
      </c>
      <c r="M40" s="69">
        <f t="shared" si="57"/>
        <v>8</v>
      </c>
      <c r="N40" s="69">
        <f t="shared" si="57"/>
        <v>9</v>
      </c>
      <c r="O40" s="137" t="str">
        <f t="shared" si="57"/>
        <v>9b</v>
      </c>
      <c r="P40" s="69">
        <f t="shared" si="57"/>
        <v>10</v>
      </c>
      <c r="Q40" s="69">
        <f t="shared" si="57"/>
        <v>11</v>
      </c>
      <c r="R40" s="69">
        <f t="shared" si="57"/>
        <v>12</v>
      </c>
      <c r="S40" s="138">
        <f t="shared" si="57"/>
        <v>13</v>
      </c>
      <c r="T40" s="340">
        <f t="shared" si="57"/>
        <v>0</v>
      </c>
      <c r="U40" s="340">
        <f t="shared" si="57"/>
        <v>0</v>
      </c>
      <c r="V40" s="344">
        <f t="shared" si="57"/>
        <v>0</v>
      </c>
      <c r="W40" s="344">
        <f t="shared" si="57"/>
        <v>0</v>
      </c>
      <c r="X40" s="4"/>
    </row>
    <row r="41" spans="2:33" ht="16.8" x14ac:dyDescent="0.2">
      <c r="B41" s="88"/>
      <c r="C41" s="125" t="s">
        <v>5</v>
      </c>
      <c r="D41" s="139">
        <f>D$8</f>
        <v>45931</v>
      </c>
      <c r="E41" s="86">
        <f>E$8</f>
        <v>45931</v>
      </c>
      <c r="F41" s="70">
        <f t="shared" ref="F41:W41" si="58">F$8</f>
        <v>45936</v>
      </c>
      <c r="G41" s="70">
        <f t="shared" si="58"/>
        <v>45943</v>
      </c>
      <c r="H41" s="70">
        <f t="shared" si="58"/>
        <v>45950</v>
      </c>
      <c r="I41" s="70">
        <f t="shared" si="58"/>
        <v>45957</v>
      </c>
      <c r="J41" s="178">
        <f t="shared" si="58"/>
        <v>45962</v>
      </c>
      <c r="K41" s="70">
        <f t="shared" si="58"/>
        <v>45964</v>
      </c>
      <c r="L41" s="70">
        <f t="shared" si="58"/>
        <v>45971</v>
      </c>
      <c r="M41" s="70">
        <f t="shared" si="58"/>
        <v>45978</v>
      </c>
      <c r="N41" s="70">
        <f t="shared" si="58"/>
        <v>45985</v>
      </c>
      <c r="O41" s="178">
        <f t="shared" si="58"/>
        <v>45985</v>
      </c>
      <c r="P41" s="70">
        <f t="shared" si="58"/>
        <v>45992</v>
      </c>
      <c r="Q41" s="70">
        <f t="shared" si="58"/>
        <v>45999</v>
      </c>
      <c r="R41" s="70">
        <f t="shared" si="58"/>
        <v>46006</v>
      </c>
      <c r="S41" s="140">
        <f t="shared" si="58"/>
        <v>46013</v>
      </c>
      <c r="T41" s="70">
        <f t="shared" si="58"/>
        <v>45931</v>
      </c>
      <c r="U41" s="70">
        <f t="shared" si="58"/>
        <v>45962</v>
      </c>
      <c r="V41" s="140">
        <f t="shared" si="58"/>
        <v>45992</v>
      </c>
      <c r="W41" s="140">
        <f t="shared" si="58"/>
        <v>45931</v>
      </c>
      <c r="X41" s="6"/>
    </row>
    <row r="42" spans="2:33" ht="17.399999999999999" thickBot="1" x14ac:dyDescent="0.25">
      <c r="B42" s="97"/>
      <c r="C42" s="126" t="s">
        <v>6</v>
      </c>
      <c r="D42" s="141">
        <f>D$9</f>
        <v>45931</v>
      </c>
      <c r="E42" s="98">
        <f>E$9</f>
        <v>45935</v>
      </c>
      <c r="F42" s="98">
        <f t="shared" ref="F42:W42" si="59">F$9</f>
        <v>45942</v>
      </c>
      <c r="G42" s="98">
        <f t="shared" si="59"/>
        <v>45949</v>
      </c>
      <c r="H42" s="98">
        <f t="shared" si="59"/>
        <v>45956</v>
      </c>
      <c r="I42" s="98">
        <f t="shared" si="59"/>
        <v>45961</v>
      </c>
      <c r="J42" s="141">
        <f t="shared" si="59"/>
        <v>45963</v>
      </c>
      <c r="K42" s="98">
        <f t="shared" si="59"/>
        <v>45970</v>
      </c>
      <c r="L42" s="98">
        <f t="shared" si="59"/>
        <v>45977</v>
      </c>
      <c r="M42" s="98">
        <f t="shared" si="59"/>
        <v>45984</v>
      </c>
      <c r="N42" s="98">
        <f t="shared" si="59"/>
        <v>45991</v>
      </c>
      <c r="O42" s="141">
        <f t="shared" si="59"/>
        <v>45991</v>
      </c>
      <c r="P42" s="98">
        <f t="shared" si="59"/>
        <v>45998</v>
      </c>
      <c r="Q42" s="98">
        <f t="shared" si="59"/>
        <v>46005</v>
      </c>
      <c r="R42" s="98">
        <f t="shared" si="59"/>
        <v>46012</v>
      </c>
      <c r="S42" s="142">
        <f t="shared" si="59"/>
        <v>46022</v>
      </c>
      <c r="T42" s="98">
        <f t="shared" si="59"/>
        <v>45961</v>
      </c>
      <c r="U42" s="98">
        <f t="shared" si="59"/>
        <v>45991</v>
      </c>
      <c r="V42" s="142">
        <f t="shared" si="59"/>
        <v>46022</v>
      </c>
      <c r="W42" s="142">
        <f t="shared" si="59"/>
        <v>46022</v>
      </c>
      <c r="X42" s="6"/>
    </row>
    <row r="43" spans="2:33" ht="16.8" x14ac:dyDescent="0.2">
      <c r="B43" s="100" t="s">
        <v>7</v>
      </c>
      <c r="C43" s="127" t="s">
        <v>4</v>
      </c>
      <c r="D43" s="143">
        <v>1.5169999999999999</v>
      </c>
      <c r="E43" s="101">
        <v>-0.87219476303673293</v>
      </c>
      <c r="F43" s="101">
        <v>0.17357992435188441</v>
      </c>
      <c r="G43" s="101">
        <v>0.95527784970173468</v>
      </c>
      <c r="H43" s="101">
        <v>2.1410011199677874</v>
      </c>
      <c r="I43" s="101">
        <v>0.10981753829053276</v>
      </c>
      <c r="J43" s="143">
        <v>0</v>
      </c>
      <c r="K43" s="101">
        <v>0.72824812640616554</v>
      </c>
      <c r="L43" s="101">
        <v>1.4527411384829796</v>
      </c>
      <c r="M43" s="101">
        <v>1.7903673310396691</v>
      </c>
      <c r="N43" s="101">
        <v>3.5361928424079707</v>
      </c>
      <c r="O43" s="143">
        <v>0</v>
      </c>
      <c r="P43" s="101">
        <v>0.98967348952364409</v>
      </c>
      <c r="Q43" s="101">
        <v>1.4204269555391829</v>
      </c>
      <c r="R43" s="101">
        <v>1.3739201795456464</v>
      </c>
      <c r="S43" s="144">
        <v>7.6839482677795345</v>
      </c>
      <c r="T43" s="102">
        <f>SUM(D43:J43)</f>
        <v>4.0244816692752066</v>
      </c>
      <c r="U43" s="102">
        <f>SUM(K43:N43)</f>
        <v>7.5075494383367847</v>
      </c>
      <c r="V43" s="181">
        <f>SUM(P43:S43)</f>
        <v>11.467968892388008</v>
      </c>
      <c r="W43" s="181">
        <f>SUM(T43:V43)</f>
        <v>23</v>
      </c>
      <c r="X43" s="18"/>
      <c r="Y43" s="314"/>
      <c r="AC43" s="1">
        <v>97</v>
      </c>
      <c r="AD43" s="1">
        <f>SUM(AA43:AC43)</f>
        <v>97</v>
      </c>
      <c r="AE43" s="1">
        <f>AA43/$AD$43</f>
        <v>0</v>
      </c>
      <c r="AF43" s="1">
        <f>AB43/$AD$43</f>
        <v>0</v>
      </c>
      <c r="AG43" s="1">
        <f>AC43/$AD$43</f>
        <v>1</v>
      </c>
    </row>
    <row r="44" spans="2:33" s="4" customFormat="1" ht="17.399999999999999" thickBot="1" x14ac:dyDescent="0.25">
      <c r="B44" s="92"/>
      <c r="C44" s="128" t="s">
        <v>8</v>
      </c>
      <c r="D44" s="145">
        <f>D43</f>
        <v>1.5169999999999999</v>
      </c>
      <c r="E44" s="103">
        <f>E43+D44</f>
        <v>0.64480523696326697</v>
      </c>
      <c r="F44" s="103">
        <f>E44+F43</f>
        <v>0.81838516131515138</v>
      </c>
      <c r="G44" s="103">
        <f>F44+G43</f>
        <v>1.7736630110168861</v>
      </c>
      <c r="H44" s="103">
        <f>G44+H43</f>
        <v>3.9146641309846735</v>
      </c>
      <c r="I44" s="103">
        <f t="shared" ref="I44:L44" si="60">H44+I43</f>
        <v>4.0244816692752066</v>
      </c>
      <c r="J44" s="179">
        <f t="shared" si="60"/>
        <v>4.0244816692752066</v>
      </c>
      <c r="K44" s="103">
        <f t="shared" si="60"/>
        <v>4.7527297956813719</v>
      </c>
      <c r="L44" s="103">
        <f t="shared" si="60"/>
        <v>6.2054709341643512</v>
      </c>
      <c r="M44" s="103">
        <f t="shared" ref="M44:S44" si="61">L44+M43</f>
        <v>7.9958382652040205</v>
      </c>
      <c r="N44" s="103">
        <f t="shared" ref="N44" si="62">M44+N43</f>
        <v>11.532031107611992</v>
      </c>
      <c r="O44" s="179">
        <f t="shared" ref="O44" si="63">N44+O43</f>
        <v>11.532031107611992</v>
      </c>
      <c r="P44" s="103">
        <f t="shared" ref="P44" si="64">O44+P43</f>
        <v>12.521704597135637</v>
      </c>
      <c r="Q44" s="103">
        <f t="shared" ref="Q44" si="65">P44+Q43</f>
        <v>13.94213155267482</v>
      </c>
      <c r="R44" s="103">
        <f t="shared" si="61"/>
        <v>15.316051732220465</v>
      </c>
      <c r="S44" s="146">
        <f t="shared" si="61"/>
        <v>23</v>
      </c>
      <c r="T44" s="104">
        <f>IFERROR(T43/$W43,0)</f>
        <v>0.17497746388153071</v>
      </c>
      <c r="U44" s="104">
        <f>IFERROR(U43/$W43,0)</f>
        <v>0.32641519297116456</v>
      </c>
      <c r="V44" s="192">
        <f>IFERROR(V43/$W43,0)</f>
        <v>0.4986073431473047</v>
      </c>
      <c r="W44" s="182"/>
      <c r="X44" s="14"/>
    </row>
    <row r="45" spans="2:33" s="4" customFormat="1" ht="16.8" x14ac:dyDescent="0.2">
      <c r="B45" s="99"/>
      <c r="C45" s="129">
        <v>0</v>
      </c>
      <c r="D45" s="147">
        <v>1.5169999999999999</v>
      </c>
      <c r="E45" s="71">
        <v>-0.87219476303673293</v>
      </c>
      <c r="F45" s="71">
        <v>0.17357992435188441</v>
      </c>
      <c r="G45" s="71">
        <v>0.95527784970173468</v>
      </c>
      <c r="H45" s="71">
        <v>2.1410011199677874</v>
      </c>
      <c r="I45" s="71">
        <v>0.10981753829053276</v>
      </c>
      <c r="J45" s="236">
        <v>0</v>
      </c>
      <c r="K45" s="72">
        <v>0.72824812640616554</v>
      </c>
      <c r="L45" s="71">
        <v>1.4527411384829796</v>
      </c>
      <c r="M45" s="71">
        <v>1.7903673310396691</v>
      </c>
      <c r="N45" s="71">
        <v>3.5361928424079707</v>
      </c>
      <c r="O45" s="147">
        <v>0</v>
      </c>
      <c r="P45" s="71">
        <v>0.98967348952364409</v>
      </c>
      <c r="Q45" s="71">
        <v>1.4204269555391829</v>
      </c>
      <c r="R45" s="71">
        <v>1.3739201795456464</v>
      </c>
      <c r="S45" s="148">
        <v>7.6839482677795345</v>
      </c>
      <c r="T45" s="223">
        <f t="shared" ref="T45:T58" si="66">SUMIF($D$6:$S$6,T$6,$D45:$S45)</f>
        <v>4.0244816692752066</v>
      </c>
      <c r="U45" s="174">
        <f t="shared" ref="U45:V58" si="67">SUMIF($E$6:$S$6,U$6,$E45:$S45)</f>
        <v>7.5075494383367847</v>
      </c>
      <c r="V45" s="174">
        <f t="shared" si="67"/>
        <v>11.467968892388008</v>
      </c>
      <c r="W45" s="226">
        <f t="shared" ref="W45" si="68">SUM(T45:V45)</f>
        <v>23</v>
      </c>
      <c r="X45" s="41"/>
      <c r="Y45" s="42"/>
      <c r="Z45" s="42"/>
      <c r="AA45" s="42"/>
    </row>
    <row r="46" spans="2:33" s="4" customFormat="1" ht="16.8" x14ac:dyDescent="0.2">
      <c r="B46" s="90" t="s">
        <v>4</v>
      </c>
      <c r="C46" s="130">
        <v>1</v>
      </c>
      <c r="D46" s="75">
        <v>1.5169999999999999</v>
      </c>
      <c r="E46" s="75">
        <v>-0.34099999999999997</v>
      </c>
      <c r="F46" s="71">
        <v>0.14629780174911244</v>
      </c>
      <c r="G46" s="71">
        <v>0.80513371573816805</v>
      </c>
      <c r="H46" s="71">
        <v>1.8044929940095038</v>
      </c>
      <c r="I46" s="71">
        <v>9.2557157778422036E-2</v>
      </c>
      <c r="J46" s="236">
        <v>0</v>
      </c>
      <c r="K46" s="72">
        <v>0.72824812640616554</v>
      </c>
      <c r="L46" s="71">
        <v>1.4527411384829796</v>
      </c>
      <c r="M46" s="71">
        <v>1.7903673310396691</v>
      </c>
      <c r="N46" s="71">
        <v>3.5361928424079707</v>
      </c>
      <c r="O46" s="147">
        <v>0</v>
      </c>
      <c r="P46" s="71">
        <v>0.98967348952364409</v>
      </c>
      <c r="Q46" s="71">
        <v>1.4204269555391829</v>
      </c>
      <c r="R46" s="71">
        <v>1.3739201795456464</v>
      </c>
      <c r="S46" s="148">
        <v>7.6839482677795345</v>
      </c>
      <c r="T46" s="150">
        <f t="shared" si="66"/>
        <v>4.0244816692752057</v>
      </c>
      <c r="U46" s="74">
        <f t="shared" si="67"/>
        <v>7.5075494383367847</v>
      </c>
      <c r="V46" s="74">
        <f t="shared" si="67"/>
        <v>11.467968892388008</v>
      </c>
      <c r="W46" s="233">
        <f t="shared" ref="W46:W47" si="69">SUM(T46:V46)</f>
        <v>23</v>
      </c>
      <c r="X46" s="234"/>
      <c r="Y46" s="42"/>
      <c r="Z46" s="42"/>
      <c r="AA46" s="42"/>
    </row>
    <row r="47" spans="2:33" s="4" customFormat="1" ht="16.8" x14ac:dyDescent="0.2">
      <c r="B47" s="90"/>
      <c r="C47" s="130">
        <v>2</v>
      </c>
      <c r="D47" s="152">
        <f t="shared" ref="D47:D58" si="70">IF($C47&lt;=$D$1,D46,0)</f>
        <v>1.5169999999999999</v>
      </c>
      <c r="E47" s="87">
        <f t="shared" ref="E47:E58" si="71">IF($C47&lt;=$D$1,E46,0)</f>
        <v>-0.34099999999999997</v>
      </c>
      <c r="F47" s="242">
        <v>-0.49799999999999989</v>
      </c>
      <c r="G47" s="243">
        <v>0.80513371573816805</v>
      </c>
      <c r="H47" s="243">
        <v>1.8044929940095038</v>
      </c>
      <c r="I47" s="243">
        <v>0.73685495952753344</v>
      </c>
      <c r="J47" s="257">
        <v>0</v>
      </c>
      <c r="K47" s="245">
        <v>0.72824812640616554</v>
      </c>
      <c r="L47" s="243">
        <v>1.4527411384829796</v>
      </c>
      <c r="M47" s="243">
        <v>1.7903673310396691</v>
      </c>
      <c r="N47" s="243">
        <v>3.5361928424079707</v>
      </c>
      <c r="O47" s="246">
        <v>0</v>
      </c>
      <c r="P47" s="243">
        <v>0.98967348952364409</v>
      </c>
      <c r="Q47" s="243">
        <v>1.4204269555391829</v>
      </c>
      <c r="R47" s="243">
        <v>1.3739201795456464</v>
      </c>
      <c r="S47" s="244">
        <v>7.6839482677795345</v>
      </c>
      <c r="T47" s="152">
        <f t="shared" si="66"/>
        <v>4.0244816692752048</v>
      </c>
      <c r="U47" s="87">
        <f t="shared" si="67"/>
        <v>7.5075494383367847</v>
      </c>
      <c r="V47" s="87">
        <f t="shared" si="67"/>
        <v>11.467968892388008</v>
      </c>
      <c r="W47" s="309">
        <f t="shared" si="69"/>
        <v>22.999999999999996</v>
      </c>
      <c r="X47" s="29"/>
      <c r="Y47" s="234"/>
      <c r="Z47" s="42"/>
      <c r="AA47" s="42"/>
    </row>
    <row r="48" spans="2:33" s="4" customFormat="1" ht="16.8" x14ac:dyDescent="0.2">
      <c r="B48" s="90"/>
      <c r="C48" s="130">
        <v>3</v>
      </c>
      <c r="D48" s="152">
        <f t="shared" si="70"/>
        <v>1.5169999999999999</v>
      </c>
      <c r="E48" s="87">
        <f t="shared" si="71"/>
        <v>-0.34099999999999997</v>
      </c>
      <c r="F48" s="87">
        <f t="shared" ref="F48:F58" si="72">IF($C48&lt;=$D$1,F47,0)</f>
        <v>-0.49799999999999989</v>
      </c>
      <c r="G48" s="242">
        <v>1.4239999999999999</v>
      </c>
      <c r="H48" s="243">
        <v>1.1856267097476696</v>
      </c>
      <c r="I48" s="243">
        <v>0.73685495952753344</v>
      </c>
      <c r="J48" s="257">
        <v>0</v>
      </c>
      <c r="K48" s="245">
        <v>0.72824812640616554</v>
      </c>
      <c r="L48" s="243">
        <v>1.4527411384829796</v>
      </c>
      <c r="M48" s="243">
        <v>1.7903673310396691</v>
      </c>
      <c r="N48" s="243">
        <v>3.5361928424079707</v>
      </c>
      <c r="O48" s="246">
        <v>0</v>
      </c>
      <c r="P48" s="243">
        <v>0.98967348952364409</v>
      </c>
      <c r="Q48" s="243">
        <v>1.4204269555391829</v>
      </c>
      <c r="R48" s="243">
        <v>9.0578684473251805</v>
      </c>
      <c r="S48" s="244">
        <v>0</v>
      </c>
      <c r="T48" s="152">
        <f t="shared" si="66"/>
        <v>4.024481669275203</v>
      </c>
      <c r="U48" s="87">
        <f t="shared" si="67"/>
        <v>7.5075494383367847</v>
      </c>
      <c r="V48" s="87">
        <f t="shared" si="67"/>
        <v>11.467968892388008</v>
      </c>
      <c r="W48" s="309">
        <f t="shared" ref="W48" si="73">SUM(T48:V48)</f>
        <v>22.999999999999996</v>
      </c>
      <c r="X48" s="41"/>
      <c r="Y48" s="42"/>
      <c r="Z48" s="42"/>
      <c r="AA48" s="42"/>
    </row>
    <row r="49" spans="2:28" s="4" customFormat="1" ht="16.8" x14ac:dyDescent="0.2">
      <c r="B49" s="90"/>
      <c r="C49" s="130">
        <v>4</v>
      </c>
      <c r="D49" s="152">
        <f t="shared" si="70"/>
        <v>1.5169999999999999</v>
      </c>
      <c r="E49" s="87">
        <f t="shared" si="71"/>
        <v>-0.34099999999999997</v>
      </c>
      <c r="F49" s="87">
        <f t="shared" si="72"/>
        <v>-0.49799999999999989</v>
      </c>
      <c r="G49" s="87">
        <f t="shared" ref="G49:G58" si="74">IF($C49&lt;=$D$1,G48,0)</f>
        <v>1.4239999999999999</v>
      </c>
      <c r="H49" s="242">
        <v>3.0180000000000002</v>
      </c>
      <c r="I49" s="243">
        <v>0</v>
      </c>
      <c r="J49" s="257">
        <v>0</v>
      </c>
      <c r="K49" s="245">
        <v>0.72824812640616554</v>
      </c>
      <c r="L49" s="243">
        <v>1.4527411384829796</v>
      </c>
      <c r="M49" s="243">
        <v>1.7903673310396691</v>
      </c>
      <c r="N49" s="243">
        <v>3.5361928424079707</v>
      </c>
      <c r="O49" s="246">
        <v>0</v>
      </c>
      <c r="P49" s="243">
        <v>0.98967348952364409</v>
      </c>
      <c r="Q49" s="243">
        <v>1.4204269555391829</v>
      </c>
      <c r="R49" s="243">
        <v>7.9623501166003834</v>
      </c>
      <c r="S49" s="244">
        <v>0</v>
      </c>
      <c r="T49" s="152">
        <f t="shared" si="66"/>
        <v>5.12</v>
      </c>
      <c r="U49" s="87">
        <f t="shared" si="67"/>
        <v>7.5075494383367847</v>
      </c>
      <c r="V49" s="87">
        <f t="shared" si="67"/>
        <v>10.372450561663211</v>
      </c>
      <c r="W49" s="309">
        <f t="shared" ref="W49" si="75">SUM(T49:V49)</f>
        <v>22.999999999999996</v>
      </c>
      <c r="X49" s="41"/>
      <c r="Y49" s="42"/>
      <c r="Z49" s="42"/>
      <c r="AA49" s="42"/>
    </row>
    <row r="50" spans="2:28" s="4" customFormat="1" ht="16.8" x14ac:dyDescent="0.2">
      <c r="B50" s="90"/>
      <c r="C50" s="130">
        <v>5</v>
      </c>
      <c r="D50" s="152">
        <f t="shared" si="70"/>
        <v>1.5169999999999999</v>
      </c>
      <c r="E50" s="87">
        <f t="shared" si="71"/>
        <v>-0.34099999999999997</v>
      </c>
      <c r="F50" s="87">
        <f t="shared" si="72"/>
        <v>-0.49799999999999989</v>
      </c>
      <c r="G50" s="87">
        <f t="shared" si="74"/>
        <v>1.4239999999999999</v>
      </c>
      <c r="H50" s="87">
        <f>IF($C50&lt;=$D$1,H49,0)</f>
        <v>3.0180000000000002</v>
      </c>
      <c r="I50" s="242">
        <v>0.90399999999999991</v>
      </c>
      <c r="J50" s="250">
        <v>8.0000000000000071E-3</v>
      </c>
      <c r="K50" s="245">
        <v>0.72824812640616554</v>
      </c>
      <c r="L50" s="243">
        <v>1.4527411384829796</v>
      </c>
      <c r="M50" s="243">
        <v>1.7903673310396691</v>
      </c>
      <c r="N50" s="243">
        <v>2.6241928424079717</v>
      </c>
      <c r="O50" s="246">
        <v>0</v>
      </c>
      <c r="P50" s="243">
        <v>0.98967348952364409</v>
      </c>
      <c r="Q50" s="243">
        <v>1.4204269555391829</v>
      </c>
      <c r="R50" s="243">
        <v>7.9623501166003834</v>
      </c>
      <c r="S50" s="244">
        <v>0</v>
      </c>
      <c r="T50" s="152">
        <f t="shared" si="66"/>
        <v>6.024</v>
      </c>
      <c r="U50" s="87">
        <f t="shared" si="67"/>
        <v>6.6035494383367856</v>
      </c>
      <c r="V50" s="87">
        <f t="shared" si="67"/>
        <v>10.372450561663211</v>
      </c>
      <c r="W50" s="309">
        <f t="shared" ref="W50" si="76">SUM(T50:V50)</f>
        <v>22.999999999999996</v>
      </c>
      <c r="X50" s="41"/>
      <c r="Y50" s="42"/>
      <c r="Z50" s="42"/>
      <c r="AA50" s="42"/>
      <c r="AB50" s="42"/>
    </row>
    <row r="51" spans="2:28" s="4" customFormat="1" ht="16.8" x14ac:dyDescent="0.2">
      <c r="B51" s="90"/>
      <c r="C51" s="130">
        <v>6</v>
      </c>
      <c r="D51" s="152">
        <f t="shared" si="70"/>
        <v>1.5169999999999999</v>
      </c>
      <c r="E51" s="87">
        <f t="shared" si="71"/>
        <v>-0.34099999999999997</v>
      </c>
      <c r="F51" s="87">
        <f t="shared" si="72"/>
        <v>-0.49799999999999989</v>
      </c>
      <c r="G51" s="87">
        <f t="shared" si="74"/>
        <v>1.4239999999999999</v>
      </c>
      <c r="H51" s="87">
        <f t="shared" ref="H51:I58" si="77">IF($C51&lt;=$D$1,H50,0)</f>
        <v>3.0180000000000002</v>
      </c>
      <c r="I51" s="310">
        <f t="shared" si="77"/>
        <v>0.90399999999999991</v>
      </c>
      <c r="J51" s="87">
        <f t="shared" ref="J51:J58" si="78">IF($C51&lt;=$D$1,J50,0)</f>
        <v>8.0000000000000071E-3</v>
      </c>
      <c r="K51" s="242">
        <v>0.30400000000000027</v>
      </c>
      <c r="L51" s="243">
        <v>1.4527411384829796</v>
      </c>
      <c r="M51" s="243">
        <v>1.7903673310396691</v>
      </c>
      <c r="N51" s="243">
        <v>3.0484409688141376</v>
      </c>
      <c r="O51" s="246">
        <v>0</v>
      </c>
      <c r="P51" s="243">
        <v>0.98967348952364409</v>
      </c>
      <c r="Q51" s="243">
        <v>1.4204269555391829</v>
      </c>
      <c r="R51" s="243">
        <v>7.9623501166003834</v>
      </c>
      <c r="S51" s="244">
        <v>0</v>
      </c>
      <c r="T51" s="152">
        <f t="shared" si="66"/>
        <v>6.024</v>
      </c>
      <c r="U51" s="87">
        <f t="shared" si="67"/>
        <v>6.6035494383367865</v>
      </c>
      <c r="V51" s="87">
        <f t="shared" si="67"/>
        <v>10.372450561663211</v>
      </c>
      <c r="W51" s="309">
        <f t="shared" ref="W51" si="79">SUM(T51:V51)</f>
        <v>22.999999999999996</v>
      </c>
      <c r="X51" s="15"/>
      <c r="Y51" s="50"/>
    </row>
    <row r="52" spans="2:28" s="4" customFormat="1" ht="16.8" x14ac:dyDescent="0.2">
      <c r="B52" s="90"/>
      <c r="C52" s="130">
        <v>7</v>
      </c>
      <c r="D52" s="152">
        <f t="shared" si="70"/>
        <v>1.5169999999999999</v>
      </c>
      <c r="E52" s="87">
        <f t="shared" si="71"/>
        <v>-0.34099999999999997</v>
      </c>
      <c r="F52" s="87">
        <f t="shared" si="72"/>
        <v>-0.49799999999999989</v>
      </c>
      <c r="G52" s="87">
        <f t="shared" si="74"/>
        <v>1.4239999999999999</v>
      </c>
      <c r="H52" s="87">
        <f t="shared" si="77"/>
        <v>3.0180000000000002</v>
      </c>
      <c r="I52" s="310">
        <f t="shared" si="77"/>
        <v>0.90399999999999991</v>
      </c>
      <c r="J52" s="87">
        <f t="shared" si="78"/>
        <v>8.0000000000000071E-3</v>
      </c>
      <c r="K52" s="87">
        <f t="shared" ref="K52:K58" si="80">IF($C52&lt;=$D$1,K51,0)</f>
        <v>0.30400000000000027</v>
      </c>
      <c r="L52" s="242">
        <v>1.9249999999999989</v>
      </c>
      <c r="M52" s="243">
        <v>1.7903673310396691</v>
      </c>
      <c r="N52" s="243">
        <v>2.5761821072971181</v>
      </c>
      <c r="O52" s="246">
        <v>0</v>
      </c>
      <c r="P52" s="243">
        <v>0.98967348952364409</v>
      </c>
      <c r="Q52" s="243">
        <v>1.4204269555391829</v>
      </c>
      <c r="R52" s="243">
        <v>7.9623501166003834</v>
      </c>
      <c r="S52" s="244">
        <v>0</v>
      </c>
      <c r="T52" s="152">
        <f t="shared" si="66"/>
        <v>6.024</v>
      </c>
      <c r="U52" s="87">
        <f t="shared" si="67"/>
        <v>6.6035494383367865</v>
      </c>
      <c r="V52" s="87">
        <f t="shared" si="67"/>
        <v>10.372450561663211</v>
      </c>
      <c r="W52" s="309">
        <f t="shared" ref="W52" si="81">SUM(T52:V52)</f>
        <v>22.999999999999996</v>
      </c>
      <c r="X52" s="16"/>
      <c r="Y52" s="234"/>
    </row>
    <row r="53" spans="2:28" s="4" customFormat="1" ht="16.8" x14ac:dyDescent="0.2">
      <c r="B53" s="90"/>
      <c r="C53" s="130">
        <v>8</v>
      </c>
      <c r="D53" s="152">
        <f t="shared" si="70"/>
        <v>1.5169999999999999</v>
      </c>
      <c r="E53" s="87">
        <f t="shared" si="71"/>
        <v>-0.34099999999999997</v>
      </c>
      <c r="F53" s="87">
        <f t="shared" si="72"/>
        <v>-0.49799999999999989</v>
      </c>
      <c r="G53" s="87">
        <f t="shared" si="74"/>
        <v>1.4239999999999999</v>
      </c>
      <c r="H53" s="87">
        <f t="shared" si="77"/>
        <v>3.0180000000000002</v>
      </c>
      <c r="I53" s="310">
        <f t="shared" si="77"/>
        <v>0.90399999999999991</v>
      </c>
      <c r="J53" s="87">
        <f t="shared" si="78"/>
        <v>8.0000000000000071E-3</v>
      </c>
      <c r="K53" s="87">
        <f t="shared" si="80"/>
        <v>0.30400000000000027</v>
      </c>
      <c r="L53" s="87">
        <f t="shared" ref="L53:L58" si="82">IF($C53&lt;=$D$1,L52,0)</f>
        <v>1.9249999999999989</v>
      </c>
      <c r="M53" s="242">
        <v>3.1760000000000002</v>
      </c>
      <c r="N53" s="243">
        <v>1.1905494383367881</v>
      </c>
      <c r="O53" s="246">
        <v>0</v>
      </c>
      <c r="P53" s="243">
        <v>0.98967348952364409</v>
      </c>
      <c r="Q53" s="243">
        <v>1.4204269555391829</v>
      </c>
      <c r="R53" s="243">
        <v>7.9623501166003834</v>
      </c>
      <c r="S53" s="244">
        <v>0</v>
      </c>
      <c r="T53" s="152">
        <f t="shared" si="66"/>
        <v>6.024</v>
      </c>
      <c r="U53" s="87">
        <f t="shared" si="67"/>
        <v>6.6035494383367874</v>
      </c>
      <c r="V53" s="87">
        <f t="shared" si="67"/>
        <v>10.372450561663211</v>
      </c>
      <c r="W53" s="309">
        <f t="shared" ref="W53" si="83">SUM(T53:V53)</f>
        <v>23</v>
      </c>
      <c r="X53" s="15"/>
      <c r="Y53" s="234"/>
    </row>
    <row r="54" spans="2:28" s="4" customFormat="1" ht="16.8" x14ac:dyDescent="0.2">
      <c r="B54" s="90"/>
      <c r="C54" s="130">
        <v>9</v>
      </c>
      <c r="D54" s="152">
        <f t="shared" si="70"/>
        <v>1.5169999999999999</v>
      </c>
      <c r="E54" s="87">
        <f t="shared" si="71"/>
        <v>-0.34099999999999997</v>
      </c>
      <c r="F54" s="87">
        <f t="shared" si="72"/>
        <v>-0.49799999999999989</v>
      </c>
      <c r="G54" s="87">
        <f t="shared" si="74"/>
        <v>1.4239999999999999</v>
      </c>
      <c r="H54" s="87">
        <f t="shared" si="77"/>
        <v>3.0180000000000002</v>
      </c>
      <c r="I54" s="310">
        <f t="shared" si="77"/>
        <v>0.90399999999999991</v>
      </c>
      <c r="J54" s="87">
        <f t="shared" si="78"/>
        <v>8.0000000000000071E-3</v>
      </c>
      <c r="K54" s="87">
        <f t="shared" si="80"/>
        <v>0.30400000000000027</v>
      </c>
      <c r="L54" s="87">
        <f t="shared" si="82"/>
        <v>1.9249999999999989</v>
      </c>
      <c r="M54" s="87">
        <f t="shared" ref="M54:M58" si="84">IF($C54&lt;=$D$1,M53,0)</f>
        <v>3.1760000000000002</v>
      </c>
      <c r="N54" s="242">
        <v>2.7890000000000015</v>
      </c>
      <c r="O54" s="242"/>
      <c r="P54" s="243">
        <v>0.98967348952364409</v>
      </c>
      <c r="Q54" s="243">
        <v>1.4204269555391829</v>
      </c>
      <c r="R54" s="243">
        <v>6.36389955493717</v>
      </c>
      <c r="S54" s="244">
        <v>0</v>
      </c>
      <c r="T54" s="152">
        <f t="shared" si="66"/>
        <v>6.024</v>
      </c>
      <c r="U54" s="87">
        <f t="shared" si="67"/>
        <v>8.2020000000000017</v>
      </c>
      <c r="V54" s="87">
        <f t="shared" si="67"/>
        <v>8.7739999999999974</v>
      </c>
      <c r="W54" s="309">
        <f t="shared" ref="W54" si="85">SUM(T54:V54)</f>
        <v>23</v>
      </c>
      <c r="X54" s="46"/>
      <c r="Y54" s="50"/>
    </row>
    <row r="55" spans="2:28" s="4" customFormat="1" ht="16.8" x14ac:dyDescent="0.2">
      <c r="B55" s="90"/>
      <c r="C55" s="130">
        <v>10</v>
      </c>
      <c r="D55" s="152">
        <f t="shared" si="70"/>
        <v>1.5169999999999999</v>
      </c>
      <c r="E55" s="87">
        <f t="shared" si="71"/>
        <v>-0.34099999999999997</v>
      </c>
      <c r="F55" s="87">
        <f t="shared" si="72"/>
        <v>-0.49799999999999989</v>
      </c>
      <c r="G55" s="87">
        <f t="shared" si="74"/>
        <v>1.4239999999999999</v>
      </c>
      <c r="H55" s="87">
        <f t="shared" si="77"/>
        <v>3.0180000000000002</v>
      </c>
      <c r="I55" s="310">
        <f t="shared" si="77"/>
        <v>0.90399999999999991</v>
      </c>
      <c r="J55" s="87">
        <f t="shared" si="78"/>
        <v>8.0000000000000071E-3</v>
      </c>
      <c r="K55" s="87">
        <f t="shared" si="80"/>
        <v>0.30400000000000027</v>
      </c>
      <c r="L55" s="87">
        <f t="shared" si="82"/>
        <v>1.9249999999999989</v>
      </c>
      <c r="M55" s="87">
        <f t="shared" si="84"/>
        <v>3.1760000000000002</v>
      </c>
      <c r="N55" s="87">
        <f t="shared" ref="N55:O58" si="86">IF($C55&lt;=$D$1,N54,0)</f>
        <v>2.7890000000000015</v>
      </c>
      <c r="O55" s="87">
        <f t="shared" si="86"/>
        <v>0</v>
      </c>
      <c r="P55" s="242">
        <v>0.47699999999999854</v>
      </c>
      <c r="Q55" s="243"/>
      <c r="R55" s="243"/>
      <c r="S55" s="244"/>
      <c r="T55" s="152">
        <f t="shared" si="66"/>
        <v>6.024</v>
      </c>
      <c r="U55" s="87">
        <f t="shared" si="67"/>
        <v>8.2020000000000017</v>
      </c>
      <c r="V55" s="87">
        <f t="shared" si="67"/>
        <v>0.47699999999999854</v>
      </c>
      <c r="W55" s="309">
        <f t="shared" ref="W55" si="87">SUM(T55:V55)</f>
        <v>14.703000000000001</v>
      </c>
      <c r="X55" s="15"/>
      <c r="Y55" s="29"/>
    </row>
    <row r="56" spans="2:28" s="4" customFormat="1" ht="16.8" x14ac:dyDescent="0.2">
      <c r="B56" s="90"/>
      <c r="C56" s="130">
        <v>11</v>
      </c>
      <c r="D56" s="152">
        <f t="shared" si="70"/>
        <v>0</v>
      </c>
      <c r="E56" s="87">
        <f t="shared" si="71"/>
        <v>0</v>
      </c>
      <c r="F56" s="87">
        <f t="shared" si="72"/>
        <v>0</v>
      </c>
      <c r="G56" s="87">
        <f t="shared" si="74"/>
        <v>0</v>
      </c>
      <c r="H56" s="87">
        <f t="shared" si="77"/>
        <v>0</v>
      </c>
      <c r="I56" s="310">
        <f t="shared" si="77"/>
        <v>0</v>
      </c>
      <c r="J56" s="87">
        <f t="shared" si="78"/>
        <v>0</v>
      </c>
      <c r="K56" s="87">
        <f t="shared" si="80"/>
        <v>0</v>
      </c>
      <c r="L56" s="87">
        <f t="shared" si="82"/>
        <v>0</v>
      </c>
      <c r="M56" s="87">
        <f t="shared" si="84"/>
        <v>0</v>
      </c>
      <c r="N56" s="87">
        <f t="shared" si="86"/>
        <v>0</v>
      </c>
      <c r="O56" s="87">
        <f t="shared" si="86"/>
        <v>0</v>
      </c>
      <c r="P56" s="87">
        <f t="shared" ref="P56:P58" si="88">IF($C56&lt;=$D$1,P55,0)</f>
        <v>0</v>
      </c>
      <c r="Q56" s="242"/>
      <c r="R56" s="243"/>
      <c r="S56" s="244"/>
      <c r="T56" s="152">
        <f t="shared" si="66"/>
        <v>0</v>
      </c>
      <c r="U56" s="87">
        <f t="shared" si="67"/>
        <v>0</v>
      </c>
      <c r="V56" s="87">
        <f t="shared" si="67"/>
        <v>0</v>
      </c>
      <c r="W56" s="309">
        <f t="shared" ref="W56" si="89">SUM(T56:V56)</f>
        <v>0</v>
      </c>
      <c r="X56" s="15"/>
      <c r="Y56" s="234"/>
    </row>
    <row r="57" spans="2:28" s="4" customFormat="1" ht="16.8" x14ac:dyDescent="0.2">
      <c r="B57" s="90"/>
      <c r="C57" s="130">
        <v>12</v>
      </c>
      <c r="D57" s="152">
        <f t="shared" si="70"/>
        <v>0</v>
      </c>
      <c r="E57" s="87">
        <f t="shared" si="71"/>
        <v>0</v>
      </c>
      <c r="F57" s="87">
        <f t="shared" si="72"/>
        <v>0</v>
      </c>
      <c r="G57" s="87">
        <f t="shared" si="74"/>
        <v>0</v>
      </c>
      <c r="H57" s="87">
        <f t="shared" si="77"/>
        <v>0</v>
      </c>
      <c r="I57" s="310">
        <f t="shared" si="77"/>
        <v>0</v>
      </c>
      <c r="J57" s="87">
        <f t="shared" si="78"/>
        <v>0</v>
      </c>
      <c r="K57" s="87">
        <f t="shared" si="80"/>
        <v>0</v>
      </c>
      <c r="L57" s="87">
        <f t="shared" si="82"/>
        <v>0</v>
      </c>
      <c r="M57" s="87">
        <f t="shared" si="84"/>
        <v>0</v>
      </c>
      <c r="N57" s="87">
        <f t="shared" si="86"/>
        <v>0</v>
      </c>
      <c r="O57" s="87">
        <f t="shared" si="86"/>
        <v>0</v>
      </c>
      <c r="P57" s="87">
        <f t="shared" si="88"/>
        <v>0</v>
      </c>
      <c r="Q57" s="87">
        <f t="shared" ref="Q57:Q58" si="90">IF($C57&lt;=$D$1,Q56,0)</f>
        <v>0</v>
      </c>
      <c r="R57" s="242"/>
      <c r="S57" s="244"/>
      <c r="T57" s="152">
        <f t="shared" si="66"/>
        <v>0</v>
      </c>
      <c r="U57" s="87">
        <f t="shared" si="67"/>
        <v>0</v>
      </c>
      <c r="V57" s="87">
        <f t="shared" si="67"/>
        <v>0</v>
      </c>
      <c r="W57" s="309">
        <f t="shared" ref="W57" si="91">SUM(T57:V57)</f>
        <v>0</v>
      </c>
      <c r="X57" s="15"/>
      <c r="Y57" s="234"/>
    </row>
    <row r="58" spans="2:28" s="4" customFormat="1" ht="17.399999999999999" thickBot="1" x14ac:dyDescent="0.25">
      <c r="B58" s="90"/>
      <c r="C58" s="130">
        <v>13</v>
      </c>
      <c r="D58" s="152">
        <f t="shared" si="70"/>
        <v>0</v>
      </c>
      <c r="E58" s="87">
        <f t="shared" si="71"/>
        <v>0</v>
      </c>
      <c r="F58" s="87">
        <f t="shared" si="72"/>
        <v>0</v>
      </c>
      <c r="G58" s="87">
        <f t="shared" si="74"/>
        <v>0</v>
      </c>
      <c r="H58" s="87">
        <f t="shared" si="77"/>
        <v>0</v>
      </c>
      <c r="I58" s="87">
        <f t="shared" si="77"/>
        <v>0</v>
      </c>
      <c r="J58" s="152">
        <f t="shared" si="78"/>
        <v>0</v>
      </c>
      <c r="K58" s="87">
        <f t="shared" si="80"/>
        <v>0</v>
      </c>
      <c r="L58" s="87">
        <f t="shared" si="82"/>
        <v>0</v>
      </c>
      <c r="M58" s="87">
        <f t="shared" si="84"/>
        <v>0</v>
      </c>
      <c r="N58" s="87">
        <f t="shared" si="86"/>
        <v>0</v>
      </c>
      <c r="O58" s="152">
        <f t="shared" si="86"/>
        <v>0</v>
      </c>
      <c r="P58" s="87">
        <f t="shared" si="88"/>
        <v>0</v>
      </c>
      <c r="Q58" s="87">
        <f t="shared" si="90"/>
        <v>0</v>
      </c>
      <c r="R58" s="87">
        <f>IF($C58&lt;=$D$1,R57,0)</f>
        <v>0</v>
      </c>
      <c r="S58" s="151"/>
      <c r="T58" s="224">
        <f t="shared" si="66"/>
        <v>0</v>
      </c>
      <c r="U58" s="225">
        <f t="shared" si="67"/>
        <v>0</v>
      </c>
      <c r="V58" s="225">
        <f t="shared" si="67"/>
        <v>0</v>
      </c>
      <c r="W58" s="227">
        <f t="shared" ref="W58" si="92">SUM(T58:V58)</f>
        <v>0</v>
      </c>
      <c r="X58" s="15"/>
    </row>
    <row r="59" spans="2:28" s="4" customFormat="1" ht="16.8" x14ac:dyDescent="0.2">
      <c r="B59" s="337" t="s">
        <v>9</v>
      </c>
      <c r="C59" s="338">
        <v>0</v>
      </c>
      <c r="D59" s="153">
        <f>INDEX($D$46:$D$58,MATCH($D$1,$C$46:$C$58,0))</f>
        <v>1.5169999999999999</v>
      </c>
      <c r="E59" s="109">
        <f>INDEX($E$46:$E$58,MATCH($D$1,$C$46:$C$58,0))</f>
        <v>-0.34099999999999997</v>
      </c>
      <c r="F59" s="109">
        <f>INDEX($F$46:$F$58,MATCH($D$1,$C$46:$C$58,0))</f>
        <v>-0.49799999999999989</v>
      </c>
      <c r="G59" s="109">
        <f>INDEX($G$46:$G$58,MATCH($D$1,$C$46:$C$58,0))</f>
        <v>1.4239999999999999</v>
      </c>
      <c r="H59" s="109">
        <f>INDEX($H$46:$H$58,MATCH($D$1,$C$46:$C$58,0))</f>
        <v>3.0180000000000002</v>
      </c>
      <c r="I59" s="109">
        <f>INDEX($I$46:$I$58,MATCH($D$1,$C$46:$C$58,0))</f>
        <v>0.90399999999999991</v>
      </c>
      <c r="J59" s="153">
        <f>INDEX($J$46:$J$58,MATCH($D$1,$C$46:$C$58,0))</f>
        <v>8.0000000000000071E-3</v>
      </c>
      <c r="K59" s="109">
        <f>INDEX($K$46:$K$58,MATCH($D$1,$C$46:$C$58,0))</f>
        <v>0.30400000000000027</v>
      </c>
      <c r="L59" s="109">
        <f>INDEX($L$46:$L$58,MATCH($D$1,$C$46:$C$58,0))</f>
        <v>1.9249999999999989</v>
      </c>
      <c r="M59" s="109">
        <f>INDEX($M$46:$M$58,MATCH($D$1,$C$46:$C$58,0))</f>
        <v>3.1760000000000002</v>
      </c>
      <c r="N59" s="109">
        <f>INDEX($N$46:$N$58,MATCH($D$1,$C$46:$C$58,0))</f>
        <v>2.7890000000000015</v>
      </c>
      <c r="O59" s="153">
        <f>INDEX($O$46:$O$58,MATCH($D$1,$C$46:$C$58,0))</f>
        <v>0</v>
      </c>
      <c r="P59" s="109">
        <f>INDEX($P$46:$P$58,MATCH($D$1,$C$46:$C$58,0))</f>
        <v>0.47699999999999854</v>
      </c>
      <c r="Q59" s="109">
        <f>INDEX($Q$46:$Q$58,MATCH($D$1,$C$46:$C$58,0))</f>
        <v>0</v>
      </c>
      <c r="R59" s="109">
        <f>INDEX($R$46:$R$58,MATCH($D$1,$C$46:$C$58,0))</f>
        <v>0</v>
      </c>
      <c r="S59" s="154">
        <f>INDEX($S$46:$S$58,MATCH($D$1,$C$46:$C$58,0))</f>
        <v>0</v>
      </c>
      <c r="T59" s="174">
        <f t="shared" ref="T59:W59" si="93">INDEX($E$46:$E$58,MATCH($D$1,$C$46:$C$58,0))</f>
        <v>-0.34099999999999997</v>
      </c>
      <c r="U59" s="110">
        <f t="shared" si="93"/>
        <v>-0.34099999999999997</v>
      </c>
      <c r="V59" s="183">
        <f t="shared" si="93"/>
        <v>-0.34099999999999997</v>
      </c>
      <c r="W59" s="183">
        <f t="shared" si="93"/>
        <v>-0.34099999999999997</v>
      </c>
      <c r="X59" s="19"/>
    </row>
    <row r="60" spans="2:28" s="4" customFormat="1" ht="16.5" customHeight="1" x14ac:dyDescent="0.2">
      <c r="B60" s="327" t="s">
        <v>10</v>
      </c>
      <c r="C60" s="329">
        <v>0</v>
      </c>
      <c r="D60" s="155">
        <f>IF(D$9&lt;=$D$2,D59-D43,0)</f>
        <v>0</v>
      </c>
      <c r="E60" s="77">
        <f>IF(E$9&lt;=$D$2,E59-E43,0)</f>
        <v>0.53119476303673296</v>
      </c>
      <c r="F60" s="77">
        <f>IF(F$9&lt;=$D$2,F59-F43,0)</f>
        <v>-0.67157992435188429</v>
      </c>
      <c r="G60" s="77">
        <f>IF(G$9&lt;=$D$2,G59-G43,0)</f>
        <v>0.46872215029826525</v>
      </c>
      <c r="H60" s="77">
        <f>IF(H$9&lt;=$D$2,H59-H43,0)</f>
        <v>0.87699888003221282</v>
      </c>
      <c r="I60" s="77">
        <f t="shared" ref="I60:Q60" si="94">IF(I$9&lt;=$D$2,I59-I43,0)</f>
        <v>0.79418246170946716</v>
      </c>
      <c r="J60" s="155">
        <f t="shared" si="94"/>
        <v>8.0000000000000071E-3</v>
      </c>
      <c r="K60" s="77">
        <f t="shared" si="94"/>
        <v>-0.42424812640616527</v>
      </c>
      <c r="L60" s="77">
        <f t="shared" si="94"/>
        <v>0.47225886151701935</v>
      </c>
      <c r="M60" s="77">
        <f t="shared" si="94"/>
        <v>1.3856326689603311</v>
      </c>
      <c r="N60" s="77">
        <f t="shared" si="94"/>
        <v>-0.74719284240796924</v>
      </c>
      <c r="O60" s="155">
        <f t="shared" si="94"/>
        <v>0</v>
      </c>
      <c r="P60" s="77">
        <f t="shared" si="94"/>
        <v>-0.51267348952364555</v>
      </c>
      <c r="Q60" s="77">
        <f t="shared" si="94"/>
        <v>0</v>
      </c>
      <c r="R60" s="77">
        <f t="shared" ref="R60:W60" si="95">IF(R$9&lt;=$D$2,R59-R43,0)</f>
        <v>0</v>
      </c>
      <c r="S60" s="156">
        <f t="shared" si="95"/>
        <v>0</v>
      </c>
      <c r="T60" s="78">
        <f t="shared" si="95"/>
        <v>-4.3654816692752068</v>
      </c>
      <c r="U60" s="78">
        <f t="shared" si="95"/>
        <v>-7.8485494383367849</v>
      </c>
      <c r="V60" s="166">
        <f t="shared" si="95"/>
        <v>0</v>
      </c>
      <c r="W60" s="166">
        <f t="shared" si="95"/>
        <v>0</v>
      </c>
      <c r="X60" s="20"/>
    </row>
    <row r="61" spans="2:28" s="4" customFormat="1" ht="17.25" customHeight="1" thickBot="1" x14ac:dyDescent="0.25">
      <c r="B61" s="335" t="s">
        <v>11</v>
      </c>
      <c r="C61" s="336">
        <v>0</v>
      </c>
      <c r="D61" s="157">
        <f>IF($D$2&lt;D$9,0,IF(AND(D43=0,D59=0),1,IF(AND(D43=0,D59&gt;0),2,IF(D59&lt;0,0,(D59/D43)))))</f>
        <v>1</v>
      </c>
      <c r="E61" s="111">
        <f>IF($D$2&lt;E$9,0,IF(AND(E43=0,E59=0),1,IF(AND(E43=0,E59&gt;0),2,IF(E59&lt;0,0,(E59/E43)))))</f>
        <v>0</v>
      </c>
      <c r="F61" s="111">
        <f>IF($D$2&lt;F$9,0,IF(AND(F43=0,F59=0),1,IF(AND(F43=0,F59&gt;0),2,IF(F59&lt;0,0,(F59/F43)))))</f>
        <v>0</v>
      </c>
      <c r="G61" s="111">
        <f>IF($D$2&lt;G$9,0,IF(AND(G43=0,G59=0),1,IF(AND(G43=0,G59&gt;0),2,IF(G59&lt;0,0,(G59/G43)))))</f>
        <v>1.4906657790135234</v>
      </c>
      <c r="H61" s="111">
        <f>IF($D$2&lt;H$9,0,IF(AND(H43=0,H59=0),1,IF(AND(H43=0,H59&gt;0),2,IF(H59&lt;0,0,(H59/H43)))))</f>
        <v>1.4096209347360864</v>
      </c>
      <c r="I61" s="111">
        <f t="shared" ref="I61:Q61" si="96">IF($D$2&lt;I$9,0,IF(AND(I43=0,I59=0),1,IF(AND(I43=0,I59&gt;0),2,IF(I59&lt;0,0,(I59/I43)))))</f>
        <v>8.2318363175140732</v>
      </c>
      <c r="J61" s="157">
        <f t="shared" si="96"/>
        <v>2</v>
      </c>
      <c r="K61" s="111">
        <f t="shared" si="96"/>
        <v>0.41744014021733367</v>
      </c>
      <c r="L61" s="111">
        <f t="shared" si="96"/>
        <v>1.3250812199138067</v>
      </c>
      <c r="M61" s="111">
        <f t="shared" si="96"/>
        <v>1.7739376411407664</v>
      </c>
      <c r="N61" s="111">
        <f t="shared" si="96"/>
        <v>0.78870133058151648</v>
      </c>
      <c r="O61" s="157">
        <f t="shared" si="96"/>
        <v>1</v>
      </c>
      <c r="P61" s="111">
        <f t="shared" si="96"/>
        <v>0.48197714200629055</v>
      </c>
      <c r="Q61" s="111">
        <f t="shared" si="96"/>
        <v>0</v>
      </c>
      <c r="R61" s="111">
        <f t="shared" ref="R61:W61" si="97">IF($D$2&lt;R$9,0,IF(AND(R43=0,R59=0),1,IF(AND(R43=0,R59&gt;0),2,IF(R59&lt;0,0,(R59/R43)))))</f>
        <v>0</v>
      </c>
      <c r="S61" s="158">
        <f t="shared" si="97"/>
        <v>0</v>
      </c>
      <c r="T61" s="112">
        <f t="shared" si="97"/>
        <v>0</v>
      </c>
      <c r="U61" s="112">
        <f t="shared" si="97"/>
        <v>0</v>
      </c>
      <c r="V61" s="184">
        <f t="shared" si="97"/>
        <v>0</v>
      </c>
      <c r="W61" s="184">
        <f t="shared" si="97"/>
        <v>0</v>
      </c>
      <c r="X61" s="21"/>
    </row>
    <row r="62" spans="2:28" s="4" customFormat="1" ht="16.5" customHeight="1" x14ac:dyDescent="0.2">
      <c r="B62" s="105" t="str">
        <f>"Week "&amp;$D$1&amp;" View"</f>
        <v>Week 10 View</v>
      </c>
      <c r="C62" s="131"/>
      <c r="D62" s="159">
        <f>INDEX(D46:D58,MATCH($D$1,$C$13:$C$25,0))</f>
        <v>1.5169999999999999</v>
      </c>
      <c r="E62" s="106">
        <f>INDEX(E46:E58,MATCH($D$1,$C$13:$C$25,0))</f>
        <v>-0.34099999999999997</v>
      </c>
      <c r="F62" s="106">
        <f>INDEX(F46:F58,MATCH($D$1,$C$13:$C$25,0))</f>
        <v>-0.49799999999999989</v>
      </c>
      <c r="G62" s="106">
        <f>INDEX(G46:G58,MATCH($D$1,$C$13:$C$25,0))</f>
        <v>1.4239999999999999</v>
      </c>
      <c r="H62" s="107">
        <f>INDEX(H46:H58,MATCH($D$1,$C$13:$C$25,0))</f>
        <v>3.0180000000000002</v>
      </c>
      <c r="I62" s="107">
        <f t="shared" ref="I62:Q62" si="98">INDEX(I46:I58,MATCH($D$1,$C$13:$C$25,0))</f>
        <v>0.90399999999999991</v>
      </c>
      <c r="J62" s="255">
        <f t="shared" si="98"/>
        <v>8.0000000000000071E-3</v>
      </c>
      <c r="K62" s="106">
        <f t="shared" si="98"/>
        <v>0.30400000000000027</v>
      </c>
      <c r="L62" s="106">
        <f t="shared" si="98"/>
        <v>1.9249999999999989</v>
      </c>
      <c r="M62" s="106">
        <f t="shared" si="98"/>
        <v>3.1760000000000002</v>
      </c>
      <c r="N62" s="106">
        <f t="shared" si="98"/>
        <v>2.7890000000000015</v>
      </c>
      <c r="O62" s="159">
        <f t="shared" si="98"/>
        <v>0</v>
      </c>
      <c r="P62" s="106">
        <f t="shared" si="98"/>
        <v>0.47699999999999854</v>
      </c>
      <c r="Q62" s="106">
        <f t="shared" si="98"/>
        <v>0</v>
      </c>
      <c r="R62" s="106">
        <f t="shared" ref="R62:W62" si="99">INDEX(R46:R58,MATCH($D$1,$C$13:$C$25,0))</f>
        <v>0</v>
      </c>
      <c r="S62" s="180">
        <f t="shared" si="99"/>
        <v>0</v>
      </c>
      <c r="T62" s="175">
        <f t="shared" si="99"/>
        <v>6.024</v>
      </c>
      <c r="U62" s="108">
        <f t="shared" si="99"/>
        <v>8.2020000000000017</v>
      </c>
      <c r="V62" s="193">
        <f t="shared" si="99"/>
        <v>0.47699999999999854</v>
      </c>
      <c r="W62" s="185">
        <f t="shared" si="99"/>
        <v>14.703000000000001</v>
      </c>
      <c r="X62" s="22"/>
    </row>
    <row r="63" spans="2:28" s="4" customFormat="1" ht="16.5" customHeight="1" thickBot="1" x14ac:dyDescent="0.25">
      <c r="B63" s="113" t="s">
        <v>25</v>
      </c>
      <c r="C63" s="132"/>
      <c r="D63" s="161">
        <f>IFERROR(D62/$T62,0)</f>
        <v>0.25182602921646746</v>
      </c>
      <c r="E63" s="114">
        <f>IFERROR(E62/$T62,0)</f>
        <v>-5.6606905710491359E-2</v>
      </c>
      <c r="F63" s="114">
        <f>IFERROR(F62/$T62,0)</f>
        <v>-8.2669322709163329E-2</v>
      </c>
      <c r="G63" s="114">
        <f>IFERROR(G62/$T62,0)</f>
        <v>0.23638778220451526</v>
      </c>
      <c r="H63" s="114">
        <f>IFERROR(H62/$T62,0)</f>
        <v>0.50099601593625498</v>
      </c>
      <c r="I63" s="114">
        <f t="shared" ref="I63:Q63" si="100">IFERROR(I62/$T62,0)</f>
        <v>0.15006640106241698</v>
      </c>
      <c r="J63" s="256">
        <f t="shared" si="100"/>
        <v>1.3280212483399746E-3</v>
      </c>
      <c r="K63" s="115">
        <f t="shared" si="100"/>
        <v>5.0464807436919036E-2</v>
      </c>
      <c r="L63" s="114">
        <f t="shared" si="100"/>
        <v>0.31955511288180594</v>
      </c>
      <c r="M63" s="114">
        <f t="shared" si="100"/>
        <v>0.52722443559096943</v>
      </c>
      <c r="N63" s="114">
        <f t="shared" si="100"/>
        <v>0.4629814077025235</v>
      </c>
      <c r="O63" s="161">
        <f t="shared" si="100"/>
        <v>0</v>
      </c>
      <c r="P63" s="114">
        <f t="shared" si="100"/>
        <v>7.9183266932270679E-2</v>
      </c>
      <c r="Q63" s="114">
        <f t="shared" si="100"/>
        <v>0</v>
      </c>
      <c r="R63" s="114">
        <f t="shared" ref="R63:S63" si="101">IFERROR(R62/$U62,0)</f>
        <v>0</v>
      </c>
      <c r="S63" s="162">
        <f t="shared" si="101"/>
        <v>0</v>
      </c>
      <c r="T63" s="114">
        <f>IFERROR(T62/$W62,0)</f>
        <v>0.40971230361150784</v>
      </c>
      <c r="U63" s="114">
        <f t="shared" ref="U63:V63" si="102">IFERROR(U62/$W62,0)</f>
        <v>0.5578453376861866</v>
      </c>
      <c r="V63" s="194">
        <f t="shared" si="102"/>
        <v>3.2442358702305552E-2</v>
      </c>
      <c r="W63" s="186"/>
      <c r="X63" s="22"/>
    </row>
    <row r="64" spans="2:28" s="4" customFormat="1" ht="17.25" customHeight="1" thickBot="1" x14ac:dyDescent="0.25">
      <c r="B64" s="117" t="s">
        <v>26</v>
      </c>
      <c r="C64" s="133"/>
      <c r="D64" s="163"/>
      <c r="E64" s="118"/>
      <c r="F64" s="118"/>
      <c r="G64" s="118"/>
      <c r="H64" s="118"/>
      <c r="I64" s="118"/>
      <c r="J64" s="253"/>
      <c r="K64" s="163"/>
      <c r="L64" s="118"/>
      <c r="M64" s="118"/>
      <c r="N64" s="198"/>
      <c r="O64" s="253"/>
      <c r="P64" s="118"/>
      <c r="Q64" s="118"/>
      <c r="R64" s="118"/>
      <c r="S64" s="164"/>
      <c r="T64" s="119"/>
      <c r="U64" s="119"/>
      <c r="V64" s="195"/>
      <c r="W64" s="187"/>
      <c r="X64" s="21"/>
    </row>
    <row r="65" spans="2:27" s="4" customFormat="1" ht="16.8" outlineLevel="1" x14ac:dyDescent="0.2">
      <c r="B65" s="333" t="s">
        <v>12</v>
      </c>
      <c r="C65" s="334">
        <v>0</v>
      </c>
      <c r="D65" s="165">
        <f>IF(D$9&lt;=$D$2,D59,0)</f>
        <v>1.5169999999999999</v>
      </c>
      <c r="E65" s="78">
        <f>IF(E$9&lt;=$D$2,E59,0)</f>
        <v>-0.34099999999999997</v>
      </c>
      <c r="F65" s="78">
        <f>IF(F$9&lt;=$D$2,F59+E65,0)</f>
        <v>-0.83899999999999986</v>
      </c>
      <c r="G65" s="78">
        <f>IF(G$9&lt;=$D$2,G59+F65,0)</f>
        <v>0.58500000000000008</v>
      </c>
      <c r="H65" s="78">
        <f>IF(H$9&lt;=$D$2,H59+G65,0)</f>
        <v>3.6030000000000002</v>
      </c>
      <c r="I65" s="78">
        <f t="shared" ref="I65:Q65" si="103">IF(I$9&lt;=$D$2,I59+H65,0)</f>
        <v>4.5069999999999997</v>
      </c>
      <c r="J65" s="165">
        <f t="shared" si="103"/>
        <v>4.5149999999999997</v>
      </c>
      <c r="K65" s="78">
        <f t="shared" si="103"/>
        <v>4.819</v>
      </c>
      <c r="L65" s="78">
        <f t="shared" si="103"/>
        <v>6.7439999999999989</v>
      </c>
      <c r="M65" s="78">
        <f t="shared" si="103"/>
        <v>9.9199999999999982</v>
      </c>
      <c r="N65" s="78">
        <f t="shared" si="103"/>
        <v>12.709</v>
      </c>
      <c r="O65" s="165">
        <f t="shared" si="103"/>
        <v>12.709</v>
      </c>
      <c r="P65" s="78">
        <f t="shared" si="103"/>
        <v>13.185999999999998</v>
      </c>
      <c r="Q65" s="78">
        <f t="shared" si="103"/>
        <v>0</v>
      </c>
      <c r="R65" s="78">
        <f t="shared" ref="R65:S65" si="104">IF(R$9&lt;=$D$2,R59+Q65,0)</f>
        <v>0</v>
      </c>
      <c r="S65" s="166">
        <f t="shared" si="104"/>
        <v>0</v>
      </c>
      <c r="T65" s="116">
        <f>IFERROR(INDEX(T$13:T$25,$D$1,0)/INDEX($W$13:$W$25,$D$1,0),0)</f>
        <v>0.44155029310004834</v>
      </c>
      <c r="U65" s="116">
        <f>IFERROR(INDEX(U$13:U$25,$D$1,0)/INDEX($W$13:$W$25,$D$1,0),0)</f>
        <v>0.54721569892858635</v>
      </c>
      <c r="V65" s="196">
        <f>IFERROR(INDEX(V$13:V$25,$D$1,0)/INDEX($W$13:$W$25,$D$1,0),0)</f>
        <v>1.1234007971365173E-2</v>
      </c>
      <c r="W65" s="188" t="s">
        <v>13</v>
      </c>
      <c r="X65"/>
    </row>
    <row r="66" spans="2:27" ht="16.5" customHeight="1" outlineLevel="1" x14ac:dyDescent="0.2">
      <c r="B66" s="327" t="s">
        <v>14</v>
      </c>
      <c r="C66" s="328">
        <v>0</v>
      </c>
      <c r="D66" s="155">
        <f>IF(D$27=0,0,IF(D$9&lt;=$D$2,E65-D44,E65-D44))</f>
        <v>0</v>
      </c>
      <c r="E66" s="77">
        <f>IF(E$27=0,0,IF(E$9&lt;=$D$2,F65-E44,F65-E44))</f>
        <v>-1.4838052369632668</v>
      </c>
      <c r="F66" s="77">
        <f>IF(F$27=0,0,IF(F$9&lt;=$D$2,G65-F44,G65-F44))</f>
        <v>-0.2333851613151513</v>
      </c>
      <c r="G66" s="77">
        <f>IF(G$27=0,0,IF(G$9&lt;=$D$2,H65-G44,H65-G44))</f>
        <v>1.8293369889831141</v>
      </c>
      <c r="H66" s="77">
        <f>IF(H$27=0,0,IF(H$9&lt;=$D$2,J65-H44,J65-H44))</f>
        <v>0.60033586901532621</v>
      </c>
      <c r="I66" s="77">
        <f t="shared" ref="I66:Q66" si="105">IF(I$27=0,0,IF(I$9&lt;=$D$2,K65-I44,K65-I44))</f>
        <v>0.79451833072479339</v>
      </c>
      <c r="J66" s="155">
        <f t="shared" si="105"/>
        <v>2.7195183307247923</v>
      </c>
      <c r="K66" s="77">
        <f t="shared" si="105"/>
        <v>5.1672702043186263</v>
      </c>
      <c r="L66" s="77">
        <f t="shared" si="105"/>
        <v>6.5035290658356484</v>
      </c>
      <c r="M66" s="77">
        <f t="shared" si="105"/>
        <v>4.7131617347959791</v>
      </c>
      <c r="N66" s="77">
        <f t="shared" si="105"/>
        <v>1.653968892388006</v>
      </c>
      <c r="O66" s="155">
        <f t="shared" si="105"/>
        <v>0</v>
      </c>
      <c r="P66" s="77">
        <f t="shared" si="105"/>
        <v>-12.521704597135637</v>
      </c>
      <c r="Q66" s="77">
        <f t="shared" si="105"/>
        <v>0</v>
      </c>
      <c r="R66" s="77">
        <f t="shared" ref="R66:S66" si="106">IF(R$27=0,0,IF(R$9&lt;=$D$2,T65-R44,T65-R44))</f>
        <v>0</v>
      </c>
      <c r="S66" s="156">
        <f t="shared" si="106"/>
        <v>0</v>
      </c>
      <c r="T66" s="79">
        <f>T33</f>
        <v>0</v>
      </c>
      <c r="U66" s="79">
        <f t="shared" ref="U66:V66" si="107">U33</f>
        <v>0</v>
      </c>
      <c r="V66" s="197">
        <f t="shared" si="107"/>
        <v>0</v>
      </c>
      <c r="W66" s="189" t="s">
        <v>15</v>
      </c>
      <c r="X66" s="24"/>
    </row>
    <row r="67" spans="2:27" ht="16.8" outlineLevel="1" x14ac:dyDescent="0.2">
      <c r="B67" s="327" t="s">
        <v>11</v>
      </c>
      <c r="C67" s="329">
        <v>0</v>
      </c>
      <c r="D67" s="167">
        <f>IF($D$2&lt;D$9,0,IF(AND(D44=0,D65=0),1,IF(AND(D44=0,D65&gt;0),2,IF(D65&lt;0,0,(D65/D44)))))</f>
        <v>1</v>
      </c>
      <c r="E67" s="120">
        <f>IF($D$2&lt;E$9,0,IF(AND(E44=0,E65=0),1,IF(AND(E44=0,E65&gt;0),2,IF(E65&lt;0,0,(E65/E44)))))</f>
        <v>0</v>
      </c>
      <c r="F67" s="120">
        <f>IF($D$2&lt;F$9,0,IF(AND(F44=0,F65=0),1,IF(AND(F44=0,F65&gt;0),2,IF(F65&lt;0,0,(F65/F44)))))</f>
        <v>0</v>
      </c>
      <c r="G67" s="120">
        <f>IF($D$2&lt;G$9,0,IF(AND(G44=0,G65=0),1,IF(AND(G44=0,G65&gt;0),2,IF(G65&lt;0,0,(G65/G44)))))</f>
        <v>0.32982590061716666</v>
      </c>
      <c r="H67" s="120">
        <f>IF($D$2&lt;H$9,0,IF(AND(H44=0,H65=0),1,IF(AND(H44=0,H65&gt;0),2,IF(H65&lt;0,0,(H65/H44)))))</f>
        <v>0.92038547355369693</v>
      </c>
      <c r="I67" s="120">
        <f t="shared" ref="I67:Q67" si="108">IF($D$2&lt;I$9,0,IF(AND(I44=0,I65=0),1,IF(AND(I44=0,I65&gt;0),2,IF(I65&lt;0,0,(I65/I44)))))</f>
        <v>1.1198957705307906</v>
      </c>
      <c r="J67" s="167">
        <f t="shared" si="108"/>
        <v>1.1218836041594229</v>
      </c>
      <c r="K67" s="120">
        <f t="shared" si="108"/>
        <v>1.0139436086559865</v>
      </c>
      <c r="L67" s="120">
        <f t="shared" si="108"/>
        <v>1.0867829487155864</v>
      </c>
      <c r="M67" s="120">
        <f t="shared" si="108"/>
        <v>1.240645404643747</v>
      </c>
      <c r="N67" s="120">
        <f t="shared" si="108"/>
        <v>1.1020608495940598</v>
      </c>
      <c r="O67" s="167">
        <f t="shared" si="108"/>
        <v>1.1020608495940598</v>
      </c>
      <c r="P67" s="120">
        <f t="shared" si="108"/>
        <v>1.0530515152878084</v>
      </c>
      <c r="Q67" s="120">
        <f t="shared" si="108"/>
        <v>0</v>
      </c>
      <c r="R67" s="120">
        <f>IF($D$2&lt;R$9,0,IF(AND(R44=0,R65=0),1,IF(AND(R44=0,R65&gt;0),2,IF(R65&lt;0,0,(R65/R44)))))</f>
        <v>0</v>
      </c>
      <c r="S67" s="168">
        <f>IF($D$2&lt;S$9,0,IF(AND(S44=0,S65=0),1,IF(AND(S44=0,S65&gt;0),2,IF(S65&lt;0,0,(S65/S44)))))</f>
        <v>0</v>
      </c>
      <c r="T67" s="79">
        <f t="shared" ref="T67:V67" si="109">T34</f>
        <v>0</v>
      </c>
      <c r="U67" s="79">
        <f t="shared" si="109"/>
        <v>0</v>
      </c>
      <c r="V67" s="197">
        <f t="shared" si="109"/>
        <v>0</v>
      </c>
      <c r="W67" s="189" t="s">
        <v>16</v>
      </c>
      <c r="X67" s="24"/>
    </row>
    <row r="68" spans="2:27" ht="16.8" hidden="1" outlineLevel="1" x14ac:dyDescent="0.2">
      <c r="B68" s="323" t="s">
        <v>32</v>
      </c>
      <c r="C68" s="324"/>
      <c r="D68" s="169">
        <v>0.42499999999999999</v>
      </c>
      <c r="E68" s="122">
        <v>0.48</v>
      </c>
      <c r="F68" s="122">
        <v>-3.3000000000000029E-2</v>
      </c>
      <c r="G68" s="122">
        <v>6.3000000000000056E-2</v>
      </c>
      <c r="H68" s="122">
        <v>5.9999999999999942E-2</v>
      </c>
      <c r="I68" s="122">
        <v>0.69800000000000006</v>
      </c>
      <c r="J68" s="169">
        <v>1.0399999999999998</v>
      </c>
      <c r="K68" s="122">
        <v>1.7770000000000001</v>
      </c>
      <c r="L68" s="122">
        <v>1.3870000000000005</v>
      </c>
      <c r="M68" s="122">
        <v>0.87699999999999978</v>
      </c>
      <c r="N68" s="122">
        <v>5.2249999999999996</v>
      </c>
      <c r="O68" s="169">
        <v>8.9999999999985647E-3</v>
      </c>
      <c r="P68" s="122">
        <v>0.18100000000000094</v>
      </c>
      <c r="Q68" s="122">
        <v>0.21400000000000041</v>
      </c>
      <c r="R68" s="122">
        <v>1.7539999999999996</v>
      </c>
      <c r="S68" s="170">
        <v>7.9750000000000014</v>
      </c>
      <c r="T68" s="176">
        <f>SUM(D68:I68)</f>
        <v>1.6930000000000001</v>
      </c>
      <c r="U68" s="123">
        <f>SUM(J68:N68)</f>
        <v>10.306000000000001</v>
      </c>
      <c r="V68" s="190">
        <f>SUM(O68:S68)</f>
        <v>10.133000000000001</v>
      </c>
      <c r="W68" s="190">
        <f>SUM(T68:V68)</f>
        <v>22.132000000000001</v>
      </c>
      <c r="X68" s="24"/>
    </row>
    <row r="69" spans="2:27" ht="17.399999999999999" hidden="1" outlineLevel="1" thickBot="1" x14ac:dyDescent="0.25">
      <c r="B69" s="325" t="s">
        <v>33</v>
      </c>
      <c r="C69" s="326"/>
      <c r="D69" s="171">
        <v>1.0920000000000001</v>
      </c>
      <c r="E69" s="93">
        <v>-0.98000000000000009</v>
      </c>
      <c r="F69" s="93">
        <v>-1.9999999999999879E-3</v>
      </c>
      <c r="G69" s="93">
        <v>0.45599999999999996</v>
      </c>
      <c r="H69" s="93">
        <v>0.55200000000000016</v>
      </c>
      <c r="I69" s="93">
        <v>0.93700000000000006</v>
      </c>
      <c r="J69" s="171">
        <v>0.13700000000000001</v>
      </c>
      <c r="K69" s="93">
        <v>1.4529999999999998</v>
      </c>
      <c r="L69" s="93">
        <v>0.23399999999999999</v>
      </c>
      <c r="M69" s="93">
        <v>3.8340000000000001</v>
      </c>
      <c r="N69" s="93">
        <v>4.4889999999999999</v>
      </c>
      <c r="O69" s="171">
        <v>-0.56700000000000017</v>
      </c>
      <c r="P69" s="93">
        <v>2.016</v>
      </c>
      <c r="Q69" s="93">
        <v>0.70899999999999963</v>
      </c>
      <c r="R69" s="93">
        <v>1.1550000000000011</v>
      </c>
      <c r="S69" s="172">
        <v>9.2199999999999989</v>
      </c>
      <c r="T69" s="177">
        <f>SUM(D69:I69)</f>
        <v>2.0550000000000002</v>
      </c>
      <c r="U69" s="94">
        <f>SUM(J69:N69)</f>
        <v>10.146999999999998</v>
      </c>
      <c r="V69" s="191">
        <f>SUM(O69:S69)</f>
        <v>12.532999999999999</v>
      </c>
      <c r="W69" s="191">
        <f>SUM(T69:V69)</f>
        <v>24.734999999999999</v>
      </c>
      <c r="X69" s="24"/>
    </row>
    <row r="70" spans="2:27" ht="17.399999999999999" thickBot="1" x14ac:dyDescent="0.25">
      <c r="B70" s="25"/>
      <c r="C70" s="26"/>
      <c r="D70" s="26"/>
      <c r="E70" s="83">
        <v>0</v>
      </c>
      <c r="F70" s="83">
        <v>7.4367088607594931E-2</v>
      </c>
      <c r="G70" s="83">
        <v>0.18037974683544303</v>
      </c>
      <c r="H70" s="83">
        <v>0.21044303797468356</v>
      </c>
      <c r="I70" s="83"/>
      <c r="J70" s="83">
        <v>0.53481012658227844</v>
      </c>
      <c r="K70" s="83">
        <v>0.15040650406504064</v>
      </c>
      <c r="L70" s="83">
        <v>0.17174796747967477</v>
      </c>
      <c r="M70" s="83">
        <v>0.20020325203252032</v>
      </c>
      <c r="N70" s="83">
        <v>0.47764227642276419</v>
      </c>
      <c r="O70" s="83"/>
      <c r="P70" s="83">
        <v>5.6364787840405321E-2</v>
      </c>
      <c r="Q70" s="83">
        <v>0.1019632678910703</v>
      </c>
      <c r="R70" s="83">
        <v>0.13742875237492083</v>
      </c>
      <c r="S70" s="83">
        <v>0.70424319189360352</v>
      </c>
      <c r="T70" s="83">
        <f>$W$70*U2</f>
        <v>63.524999999999999</v>
      </c>
      <c r="U70" s="83">
        <f>$W$70*V2</f>
        <v>96.8</v>
      </c>
      <c r="V70" s="83">
        <f>$W$70*W2</f>
        <v>142.17499999999998</v>
      </c>
      <c r="W70" s="83">
        <v>302.5</v>
      </c>
      <c r="X70" s="27"/>
    </row>
    <row r="71" spans="2:27" s="30" customFormat="1" ht="21.6" thickBot="1" x14ac:dyDescent="0.25">
      <c r="B71" s="330" t="s">
        <v>39</v>
      </c>
      <c r="C71" s="331"/>
      <c r="D71" s="331"/>
      <c r="E71" s="331"/>
      <c r="F71" s="331"/>
      <c r="G71" s="331"/>
      <c r="H71" s="331"/>
      <c r="I71" s="331"/>
      <c r="J71" s="331"/>
      <c r="K71" s="331"/>
      <c r="L71" s="331"/>
      <c r="M71" s="331"/>
      <c r="N71" s="331"/>
      <c r="O71" s="331"/>
      <c r="P71" s="331"/>
      <c r="Q71" s="331"/>
      <c r="R71" s="331"/>
      <c r="S71" s="331"/>
      <c r="T71" s="331"/>
      <c r="U71" s="331"/>
      <c r="V71" s="331"/>
      <c r="W71" s="332"/>
      <c r="X71" s="40"/>
    </row>
    <row r="72" spans="2:27" ht="16.8" x14ac:dyDescent="0.2">
      <c r="B72" s="95"/>
      <c r="C72" s="124" t="s">
        <v>2</v>
      </c>
      <c r="D72" s="135">
        <f t="shared" ref="D72:T72" si="110">D$6</f>
        <v>1</v>
      </c>
      <c r="E72" s="96">
        <f t="shared" si="110"/>
        <v>1</v>
      </c>
      <c r="F72" s="96">
        <f t="shared" si="110"/>
        <v>1</v>
      </c>
      <c r="G72" s="96">
        <f t="shared" si="110"/>
        <v>1</v>
      </c>
      <c r="H72" s="96">
        <f t="shared" si="110"/>
        <v>1</v>
      </c>
      <c r="I72" s="96">
        <f t="shared" si="110"/>
        <v>1</v>
      </c>
      <c r="J72" s="135">
        <f t="shared" si="110"/>
        <v>2</v>
      </c>
      <c r="K72" s="96">
        <f t="shared" si="110"/>
        <v>2</v>
      </c>
      <c r="L72" s="96">
        <f t="shared" si="110"/>
        <v>2</v>
      </c>
      <c r="M72" s="96">
        <f t="shared" si="110"/>
        <v>2</v>
      </c>
      <c r="N72" s="96">
        <f t="shared" si="110"/>
        <v>2</v>
      </c>
      <c r="O72" s="135">
        <f t="shared" si="110"/>
        <v>3</v>
      </c>
      <c r="P72" s="96">
        <f t="shared" si="110"/>
        <v>3</v>
      </c>
      <c r="Q72" s="96">
        <f t="shared" si="110"/>
        <v>3</v>
      </c>
      <c r="R72" s="96">
        <f t="shared" si="110"/>
        <v>3</v>
      </c>
      <c r="S72" s="136">
        <f t="shared" si="110"/>
        <v>3</v>
      </c>
      <c r="T72" s="339">
        <f t="shared" si="110"/>
        <v>1</v>
      </c>
      <c r="U72" s="339">
        <f t="shared" ref="U72:W72" si="111">U$6</f>
        <v>2</v>
      </c>
      <c r="V72" s="343">
        <f t="shared" si="111"/>
        <v>3</v>
      </c>
      <c r="W72" s="343" t="str">
        <f t="shared" si="111"/>
        <v>QTR</v>
      </c>
      <c r="X72" s="4"/>
    </row>
    <row r="73" spans="2:27" ht="16.8" x14ac:dyDescent="0.2">
      <c r="B73" s="88"/>
      <c r="C73" s="125" t="s">
        <v>4</v>
      </c>
      <c r="D73" s="137" t="str">
        <f>D$7</f>
        <v>OB</v>
      </c>
      <c r="E73" s="69">
        <f>E$7</f>
        <v>1</v>
      </c>
      <c r="F73" s="69">
        <f t="shared" ref="F73:W73" si="112">F$7</f>
        <v>2</v>
      </c>
      <c r="G73" s="69">
        <f t="shared" si="112"/>
        <v>3</v>
      </c>
      <c r="H73" s="69">
        <f t="shared" si="112"/>
        <v>4</v>
      </c>
      <c r="I73" s="69">
        <f t="shared" si="112"/>
        <v>5</v>
      </c>
      <c r="J73" s="137">
        <f t="shared" si="112"/>
        <v>5</v>
      </c>
      <c r="K73" s="69">
        <f t="shared" si="112"/>
        <v>6</v>
      </c>
      <c r="L73" s="69">
        <f t="shared" si="112"/>
        <v>7</v>
      </c>
      <c r="M73" s="69">
        <f t="shared" si="112"/>
        <v>8</v>
      </c>
      <c r="N73" s="69">
        <f t="shared" si="112"/>
        <v>9</v>
      </c>
      <c r="O73" s="137" t="str">
        <f t="shared" si="112"/>
        <v>9b</v>
      </c>
      <c r="P73" s="69">
        <f t="shared" si="112"/>
        <v>10</v>
      </c>
      <c r="Q73" s="69">
        <f t="shared" si="112"/>
        <v>11</v>
      </c>
      <c r="R73" s="69">
        <f t="shared" si="112"/>
        <v>12</v>
      </c>
      <c r="S73" s="138">
        <f t="shared" si="112"/>
        <v>13</v>
      </c>
      <c r="T73" s="340">
        <f t="shared" si="112"/>
        <v>0</v>
      </c>
      <c r="U73" s="340">
        <f t="shared" si="112"/>
        <v>0</v>
      </c>
      <c r="V73" s="344">
        <f t="shared" si="112"/>
        <v>0</v>
      </c>
      <c r="W73" s="344">
        <f t="shared" si="112"/>
        <v>0</v>
      </c>
      <c r="X73" s="4"/>
    </row>
    <row r="74" spans="2:27" ht="16.8" x14ac:dyDescent="0.2">
      <c r="B74" s="88"/>
      <c r="C74" s="125" t="s">
        <v>5</v>
      </c>
      <c r="D74" s="139">
        <f>D$8</f>
        <v>45931</v>
      </c>
      <c r="E74" s="86">
        <f>E$8</f>
        <v>45931</v>
      </c>
      <c r="F74" s="70">
        <f t="shared" ref="F74:W74" si="113">F$8</f>
        <v>45936</v>
      </c>
      <c r="G74" s="70">
        <f t="shared" si="113"/>
        <v>45943</v>
      </c>
      <c r="H74" s="70">
        <f t="shared" si="113"/>
        <v>45950</v>
      </c>
      <c r="I74" s="70">
        <f t="shared" si="113"/>
        <v>45957</v>
      </c>
      <c r="J74" s="178">
        <f t="shared" si="113"/>
        <v>45962</v>
      </c>
      <c r="K74" s="70">
        <f t="shared" si="113"/>
        <v>45964</v>
      </c>
      <c r="L74" s="70">
        <f t="shared" si="113"/>
        <v>45971</v>
      </c>
      <c r="M74" s="70">
        <f t="shared" si="113"/>
        <v>45978</v>
      </c>
      <c r="N74" s="70">
        <f t="shared" si="113"/>
        <v>45985</v>
      </c>
      <c r="O74" s="178">
        <f t="shared" si="113"/>
        <v>45985</v>
      </c>
      <c r="P74" s="70">
        <f t="shared" si="113"/>
        <v>45992</v>
      </c>
      <c r="Q74" s="70">
        <f t="shared" si="113"/>
        <v>45999</v>
      </c>
      <c r="R74" s="70">
        <f t="shared" si="113"/>
        <v>46006</v>
      </c>
      <c r="S74" s="140">
        <f t="shared" si="113"/>
        <v>46013</v>
      </c>
      <c r="T74" s="70">
        <f t="shared" si="113"/>
        <v>45931</v>
      </c>
      <c r="U74" s="70">
        <f t="shared" si="113"/>
        <v>45962</v>
      </c>
      <c r="V74" s="140">
        <f t="shared" si="113"/>
        <v>45992</v>
      </c>
      <c r="W74" s="140">
        <f t="shared" si="113"/>
        <v>45931</v>
      </c>
      <c r="X74" s="6"/>
    </row>
    <row r="75" spans="2:27" ht="17.399999999999999" thickBot="1" x14ac:dyDescent="0.25">
      <c r="B75" s="97"/>
      <c r="C75" s="126" t="s">
        <v>6</v>
      </c>
      <c r="D75" s="141">
        <f>D$9</f>
        <v>45931</v>
      </c>
      <c r="E75" s="98">
        <f>E$9</f>
        <v>45935</v>
      </c>
      <c r="F75" s="98">
        <f t="shared" ref="F75:W75" si="114">F$9</f>
        <v>45942</v>
      </c>
      <c r="G75" s="98">
        <f t="shared" si="114"/>
        <v>45949</v>
      </c>
      <c r="H75" s="98">
        <f t="shared" si="114"/>
        <v>45956</v>
      </c>
      <c r="I75" s="98">
        <f t="shared" si="114"/>
        <v>45961</v>
      </c>
      <c r="J75" s="141">
        <f t="shared" si="114"/>
        <v>45963</v>
      </c>
      <c r="K75" s="98">
        <f t="shared" si="114"/>
        <v>45970</v>
      </c>
      <c r="L75" s="98">
        <f t="shared" si="114"/>
        <v>45977</v>
      </c>
      <c r="M75" s="98">
        <f t="shared" si="114"/>
        <v>45984</v>
      </c>
      <c r="N75" s="98">
        <f t="shared" si="114"/>
        <v>45991</v>
      </c>
      <c r="O75" s="141">
        <f t="shared" si="114"/>
        <v>45991</v>
      </c>
      <c r="P75" s="98">
        <f t="shared" si="114"/>
        <v>45998</v>
      </c>
      <c r="Q75" s="98">
        <f t="shared" si="114"/>
        <v>46005</v>
      </c>
      <c r="R75" s="98">
        <f t="shared" si="114"/>
        <v>46012</v>
      </c>
      <c r="S75" s="142">
        <f t="shared" si="114"/>
        <v>46022</v>
      </c>
      <c r="T75" s="98">
        <f t="shared" si="114"/>
        <v>45961</v>
      </c>
      <c r="U75" s="98">
        <f t="shared" si="114"/>
        <v>45991</v>
      </c>
      <c r="V75" s="142">
        <f t="shared" si="114"/>
        <v>46022</v>
      </c>
      <c r="W75" s="142">
        <f t="shared" si="114"/>
        <v>46022</v>
      </c>
      <c r="X75" s="6"/>
    </row>
    <row r="76" spans="2:27" ht="16.8" x14ac:dyDescent="0.2">
      <c r="B76" s="100" t="s">
        <v>7</v>
      </c>
      <c r="C76" s="127" t="s">
        <v>4</v>
      </c>
      <c r="D76" s="143">
        <v>13.461</v>
      </c>
      <c r="E76" s="101">
        <v>-9.4423524552205667</v>
      </c>
      <c r="F76" s="101">
        <v>1.7565497678393114</v>
      </c>
      <c r="G76" s="101">
        <v>9.6669767047136173</v>
      </c>
      <c r="H76" s="101">
        <v>21.665956096392865</v>
      </c>
      <c r="I76" s="101">
        <v>1.1113034650128586</v>
      </c>
      <c r="J76" s="143">
        <v>0</v>
      </c>
      <c r="K76" s="101">
        <v>7.1417368577248039</v>
      </c>
      <c r="L76" s="101">
        <v>14.246648301914748</v>
      </c>
      <c r="M76" s="101">
        <v>17.557659118261942</v>
      </c>
      <c r="N76" s="101">
        <v>34.678508385976158</v>
      </c>
      <c r="O76" s="143">
        <v>0</v>
      </c>
      <c r="P76" s="101">
        <v>9.9378412205626017</v>
      </c>
      <c r="Q76" s="101">
        <v>14.263267329056111</v>
      </c>
      <c r="R76" s="101">
        <v>13.796267899045628</v>
      </c>
      <c r="S76" s="144">
        <v>77.158637308719932</v>
      </c>
      <c r="T76" s="102">
        <f>SUM(D76:J76)</f>
        <v>38.219433578738084</v>
      </c>
      <c r="U76" s="102">
        <f>SUM(K76:N76)</f>
        <v>73.624552663877651</v>
      </c>
      <c r="V76" s="181">
        <f>SUM(P76:S76)</f>
        <v>115.15601375738427</v>
      </c>
      <c r="W76" s="181">
        <f>SUM(T76:V76)</f>
        <v>227</v>
      </c>
      <c r="X76" s="18"/>
    </row>
    <row r="77" spans="2:27" ht="17.399999999999999" thickBot="1" x14ac:dyDescent="0.25">
      <c r="B77" s="92"/>
      <c r="C77" s="128" t="s">
        <v>8</v>
      </c>
      <c r="D77" s="145">
        <f>D76</f>
        <v>13.461</v>
      </c>
      <c r="E77" s="103">
        <f>E76+D77</f>
        <v>4.0186475447794336</v>
      </c>
      <c r="F77" s="103">
        <f t="shared" ref="F77:S77" si="115">E77+F76</f>
        <v>5.7751973126187455</v>
      </c>
      <c r="G77" s="103">
        <f>F77+G76</f>
        <v>15.442174017332363</v>
      </c>
      <c r="H77" s="103">
        <f>G77+H76</f>
        <v>37.108130113725224</v>
      </c>
      <c r="I77" s="103">
        <f t="shared" ref="I77:P77" si="116">H77+I76</f>
        <v>38.219433578738084</v>
      </c>
      <c r="J77" s="179">
        <f t="shared" si="116"/>
        <v>38.219433578738084</v>
      </c>
      <c r="K77" s="103">
        <f t="shared" si="116"/>
        <v>45.361170436462885</v>
      </c>
      <c r="L77" s="103">
        <f t="shared" si="116"/>
        <v>59.607818738377631</v>
      </c>
      <c r="M77" s="103">
        <f t="shared" si="116"/>
        <v>77.165477856639569</v>
      </c>
      <c r="N77" s="103">
        <f t="shared" si="116"/>
        <v>111.84398624261573</v>
      </c>
      <c r="O77" s="179">
        <f t="shared" si="116"/>
        <v>111.84398624261573</v>
      </c>
      <c r="P77" s="103">
        <f t="shared" si="116"/>
        <v>121.78182746317833</v>
      </c>
      <c r="Q77" s="103">
        <f t="shared" si="115"/>
        <v>136.04509479223444</v>
      </c>
      <c r="R77" s="103">
        <f t="shared" si="115"/>
        <v>149.84136269128007</v>
      </c>
      <c r="S77" s="146">
        <f t="shared" si="115"/>
        <v>227</v>
      </c>
      <c r="T77" s="104">
        <f>IFERROR(T76/$W76,0)</f>
        <v>0.16836754880501359</v>
      </c>
      <c r="U77" s="104">
        <f>IFERROR(U76/$W76,0)</f>
        <v>0.32433723640474738</v>
      </c>
      <c r="V77" s="192">
        <f>IFERROR(V76/$W76,0)</f>
        <v>0.50729521479023909</v>
      </c>
      <c r="W77" s="182"/>
      <c r="X77" s="14"/>
    </row>
    <row r="78" spans="2:27" s="4" customFormat="1" ht="16.8" x14ac:dyDescent="0.2">
      <c r="B78" s="99"/>
      <c r="C78" s="129">
        <v>0</v>
      </c>
      <c r="D78" s="147">
        <v>13.461</v>
      </c>
      <c r="E78" s="71">
        <v>-9.4423524552205667</v>
      </c>
      <c r="F78" s="71">
        <v>1.7565497678393114</v>
      </c>
      <c r="G78" s="71">
        <v>9.6669767047136173</v>
      </c>
      <c r="H78" s="71">
        <v>21.665956096392865</v>
      </c>
      <c r="I78" s="71">
        <v>1.1113034650128586</v>
      </c>
      <c r="J78" s="236">
        <v>0</v>
      </c>
      <c r="K78" s="72">
        <v>7.1417368577248039</v>
      </c>
      <c r="L78" s="71">
        <v>14.246648301914748</v>
      </c>
      <c r="M78" s="71">
        <v>17.557659118261942</v>
      </c>
      <c r="N78" s="71">
        <v>34.678508385976158</v>
      </c>
      <c r="O78" s="147">
        <v>0</v>
      </c>
      <c r="P78" s="71">
        <v>9.9378412205626017</v>
      </c>
      <c r="Q78" s="71">
        <v>14.263267329056111</v>
      </c>
      <c r="R78" s="71">
        <v>13.796267899045628</v>
      </c>
      <c r="S78" s="148">
        <v>77.158637308719932</v>
      </c>
      <c r="T78" s="223">
        <f t="shared" ref="T78:U91" si="117">SUMIF($D$6:$S$6,T$6,$D78:$S78)</f>
        <v>38.219433578738084</v>
      </c>
      <c r="U78" s="174">
        <f t="shared" si="117"/>
        <v>73.624552663877651</v>
      </c>
      <c r="V78" s="174">
        <f t="shared" ref="V78:V91" si="118">SUMIF($E$6:$S$6,V$6,$E78:$S78)</f>
        <v>115.15601375738427</v>
      </c>
      <c r="W78" s="226">
        <f t="shared" ref="W78" si="119">SUM(T78:V78)</f>
        <v>227</v>
      </c>
      <c r="X78" s="41"/>
      <c r="Y78" s="42"/>
      <c r="Z78" s="42"/>
      <c r="AA78" s="42"/>
    </row>
    <row r="79" spans="2:27" s="4" customFormat="1" ht="16.8" x14ac:dyDescent="0.2">
      <c r="B79" s="90" t="s">
        <v>4</v>
      </c>
      <c r="C79" s="130">
        <v>1</v>
      </c>
      <c r="D79" s="149">
        <v>13.461</v>
      </c>
      <c r="E79" s="75">
        <v>1.8929999999999989</v>
      </c>
      <c r="F79" s="71">
        <v>1.3159192315298966</v>
      </c>
      <c r="G79" s="71">
        <v>7.2420154494864644</v>
      </c>
      <c r="H79" s="71">
        <v>16.231050676005623</v>
      </c>
      <c r="I79" s="71">
        <v>0.83253297370280432</v>
      </c>
      <c r="J79" s="236">
        <v>0</v>
      </c>
      <c r="K79" s="72">
        <v>5.0918783933400782</v>
      </c>
      <c r="L79" s="71">
        <v>10.157501194904725</v>
      </c>
      <c r="M79" s="71">
        <v>12.51816846278899</v>
      </c>
      <c r="N79" s="71">
        <v>24.724902510629427</v>
      </c>
      <c r="O79" s="147">
        <v>0</v>
      </c>
      <c r="P79" s="71">
        <v>11.523671927394936</v>
      </c>
      <c r="Q79" s="71">
        <v>16.539327773991964</v>
      </c>
      <c r="R79" s="71">
        <v>15.997806924314254</v>
      </c>
      <c r="S79" s="148">
        <v>89.471224481910852</v>
      </c>
      <c r="T79" s="150">
        <f t="shared" si="117"/>
        <v>40.975518330724789</v>
      </c>
      <c r="U79" s="74">
        <f t="shared" si="117"/>
        <v>52.492450561663219</v>
      </c>
      <c r="V79" s="74">
        <f t="shared" si="118"/>
        <v>133.532031107612</v>
      </c>
      <c r="W79" s="233">
        <f t="shared" ref="W79:W91" si="120">SUM(T79:V79)</f>
        <v>227</v>
      </c>
      <c r="X79" s="41"/>
      <c r="Y79" s="42"/>
      <c r="Z79" s="42"/>
      <c r="AA79" s="42"/>
    </row>
    <row r="80" spans="2:27" s="4" customFormat="1" ht="16.8" x14ac:dyDescent="0.2">
      <c r="B80" s="90"/>
      <c r="C80" s="130">
        <v>2</v>
      </c>
      <c r="D80" s="152">
        <f t="shared" ref="D80:D89" si="121">IF($C80&lt;=$D$1,D79,0)</f>
        <v>13.461</v>
      </c>
      <c r="E80" s="87">
        <f t="shared" ref="E80:E89" si="122">IF($C80&lt;=$D$1,E79,0)</f>
        <v>1.8929999999999989</v>
      </c>
      <c r="F80" s="242">
        <v>10.958000000000002</v>
      </c>
      <c r="G80" s="243">
        <v>7.2420154494864644</v>
      </c>
      <c r="H80" s="243">
        <v>6.5889699075354997</v>
      </c>
      <c r="I80" s="243">
        <v>0.83253297370280432</v>
      </c>
      <c r="J80" s="257">
        <v>0</v>
      </c>
      <c r="K80" s="245">
        <v>5.0918783933400782</v>
      </c>
      <c r="L80" s="243">
        <v>10.157501194904725</v>
      </c>
      <c r="M80" s="243">
        <v>12.51816846278899</v>
      </c>
      <c r="N80" s="243">
        <v>24.724902510629427</v>
      </c>
      <c r="O80" s="246">
        <v>0</v>
      </c>
      <c r="P80" s="243">
        <v>11.523671927394936</v>
      </c>
      <c r="Q80" s="243">
        <v>16.539327773991964</v>
      </c>
      <c r="R80" s="243">
        <v>15.997806924314254</v>
      </c>
      <c r="S80" s="244">
        <v>89.471224481910852</v>
      </c>
      <c r="T80" s="152">
        <f t="shared" si="117"/>
        <v>40.975518330724768</v>
      </c>
      <c r="U80" s="87">
        <f t="shared" si="117"/>
        <v>52.492450561663219</v>
      </c>
      <c r="V80" s="87">
        <f t="shared" si="118"/>
        <v>133.532031107612</v>
      </c>
      <c r="W80" s="309">
        <f t="shared" si="120"/>
        <v>227</v>
      </c>
      <c r="X80" s="41"/>
      <c r="Y80" s="42"/>
      <c r="Z80" s="42"/>
      <c r="AA80" s="42"/>
    </row>
    <row r="81" spans="2:28" s="4" customFormat="1" ht="16.8" x14ac:dyDescent="0.2">
      <c r="B81" s="90"/>
      <c r="C81" s="130">
        <v>3</v>
      </c>
      <c r="D81" s="152">
        <f t="shared" si="121"/>
        <v>13.461</v>
      </c>
      <c r="E81" s="87">
        <f t="shared" si="122"/>
        <v>1.8929999999999989</v>
      </c>
      <c r="F81" s="87">
        <f t="shared" ref="F81:F89" si="123">IF($C81&lt;=$D$1,F80,0)</f>
        <v>10.958000000000002</v>
      </c>
      <c r="G81" s="242">
        <v>14.068000000000001</v>
      </c>
      <c r="H81" s="243">
        <v>3.3955183307247898</v>
      </c>
      <c r="I81" s="243">
        <v>2.2000000000000002</v>
      </c>
      <c r="J81" s="257">
        <v>0</v>
      </c>
      <c r="K81" s="245">
        <v>8.2451792363071785</v>
      </c>
      <c r="L81" s="243">
        <v>16.447843305632581</v>
      </c>
      <c r="M81" s="243">
        <v>20.270425707923934</v>
      </c>
      <c r="N81" s="243">
        <v>32.529002311799516</v>
      </c>
      <c r="O81" s="246">
        <v>0</v>
      </c>
      <c r="P81" s="243">
        <v>35</v>
      </c>
      <c r="Q81" s="243">
        <v>60</v>
      </c>
      <c r="R81" s="243">
        <v>18.532031107611999</v>
      </c>
      <c r="S81" s="244">
        <v>0</v>
      </c>
      <c r="T81" s="152">
        <f t="shared" si="117"/>
        <v>45.975518330724796</v>
      </c>
      <c r="U81" s="87">
        <f t="shared" si="117"/>
        <v>77.492450561663219</v>
      </c>
      <c r="V81" s="87">
        <f t="shared" si="118"/>
        <v>113.532031107612</v>
      </c>
      <c r="W81" s="309">
        <f t="shared" si="120"/>
        <v>237</v>
      </c>
      <c r="X81" s="41"/>
      <c r="Y81" s="42"/>
      <c r="Z81" s="42"/>
      <c r="AA81" s="42"/>
    </row>
    <row r="82" spans="2:28" s="4" customFormat="1" ht="16.8" x14ac:dyDescent="0.2">
      <c r="B82" s="90"/>
      <c r="C82" s="130">
        <v>4</v>
      </c>
      <c r="D82" s="152">
        <f t="shared" si="121"/>
        <v>13.461</v>
      </c>
      <c r="E82" s="87">
        <f t="shared" si="122"/>
        <v>1.8929999999999989</v>
      </c>
      <c r="F82" s="87">
        <f t="shared" si="123"/>
        <v>10.958000000000002</v>
      </c>
      <c r="G82" s="87">
        <f t="shared" ref="G82:J89" si="124">IF($C82&lt;=$D$1,G81,0)</f>
        <v>14.068000000000001</v>
      </c>
      <c r="H82" s="242">
        <v>18.446999999999996</v>
      </c>
      <c r="I82" s="243">
        <v>5</v>
      </c>
      <c r="J82" s="257">
        <v>0</v>
      </c>
      <c r="K82" s="245">
        <v>8.2451792363071785</v>
      </c>
      <c r="L82" s="243">
        <v>16.447843305632581</v>
      </c>
      <c r="M82" s="243">
        <v>20.270425707923934</v>
      </c>
      <c r="N82" s="243">
        <v>32.529002311799516</v>
      </c>
      <c r="O82" s="246">
        <v>0</v>
      </c>
      <c r="P82" s="243">
        <v>28.217085665597995</v>
      </c>
      <c r="Q82" s="243">
        <v>48.372146855310859</v>
      </c>
      <c r="R82" s="243">
        <v>19.091316917427932</v>
      </c>
      <c r="S82" s="244">
        <v>0</v>
      </c>
      <c r="T82" s="152">
        <f t="shared" si="117"/>
        <v>63.826999999999998</v>
      </c>
      <c r="U82" s="87">
        <f t="shared" si="117"/>
        <v>77.492450561663219</v>
      </c>
      <c r="V82" s="87">
        <f t="shared" si="118"/>
        <v>95.680549438336783</v>
      </c>
      <c r="W82" s="309">
        <f t="shared" si="120"/>
        <v>237</v>
      </c>
      <c r="X82" s="41"/>
      <c r="Y82" s="42"/>
      <c r="Z82" s="42"/>
      <c r="AA82" s="42"/>
    </row>
    <row r="83" spans="2:28" s="4" customFormat="1" ht="16.8" x14ac:dyDescent="0.2">
      <c r="B83" s="90"/>
      <c r="C83" s="130">
        <v>5</v>
      </c>
      <c r="D83" s="152">
        <f t="shared" si="121"/>
        <v>13.461</v>
      </c>
      <c r="E83" s="87">
        <f t="shared" si="122"/>
        <v>1.8929999999999989</v>
      </c>
      <c r="F83" s="87">
        <f t="shared" si="123"/>
        <v>10.958000000000002</v>
      </c>
      <c r="G83" s="87">
        <f t="shared" si="124"/>
        <v>14.068000000000001</v>
      </c>
      <c r="H83" s="87">
        <f t="shared" si="124"/>
        <v>18.446999999999996</v>
      </c>
      <c r="I83" s="242">
        <v>9.0419999999999945</v>
      </c>
      <c r="J83" s="250">
        <v>0.10999999999999943</v>
      </c>
      <c r="K83" s="245">
        <v>8.2451792363071785</v>
      </c>
      <c r="L83" s="243">
        <v>16.447843305632581</v>
      </c>
      <c r="M83" s="243">
        <v>20.270425707923934</v>
      </c>
      <c r="N83" s="243">
        <v>27.739002311799496</v>
      </c>
      <c r="O83" s="246">
        <v>0</v>
      </c>
      <c r="P83" s="243">
        <v>28.217085665597995</v>
      </c>
      <c r="Q83" s="243">
        <v>48.372146855310859</v>
      </c>
      <c r="R83" s="243">
        <v>19.091316917427932</v>
      </c>
      <c r="S83" s="244">
        <v>0</v>
      </c>
      <c r="T83" s="152">
        <f t="shared" si="117"/>
        <v>67.869</v>
      </c>
      <c r="U83" s="87">
        <f t="shared" si="117"/>
        <v>72.812450561663184</v>
      </c>
      <c r="V83" s="87">
        <f t="shared" si="118"/>
        <v>95.680549438336783</v>
      </c>
      <c r="W83" s="309">
        <f t="shared" si="120"/>
        <v>236.36199999999997</v>
      </c>
      <c r="X83" s="41"/>
      <c r="Y83" s="42"/>
      <c r="Z83" s="42"/>
      <c r="AA83" s="42"/>
      <c r="AB83" s="42"/>
    </row>
    <row r="84" spans="2:28" s="4" customFormat="1" ht="16.8" x14ac:dyDescent="0.2">
      <c r="B84" s="90"/>
      <c r="C84" s="130">
        <v>6</v>
      </c>
      <c r="D84" s="152">
        <f t="shared" si="121"/>
        <v>13.461</v>
      </c>
      <c r="E84" s="87">
        <f t="shared" si="122"/>
        <v>1.8929999999999989</v>
      </c>
      <c r="F84" s="87">
        <f t="shared" si="123"/>
        <v>10.958000000000002</v>
      </c>
      <c r="G84" s="87">
        <f t="shared" si="124"/>
        <v>14.068000000000001</v>
      </c>
      <c r="H84" s="87">
        <f t="shared" si="124"/>
        <v>18.446999999999996</v>
      </c>
      <c r="I84" s="87">
        <f t="shared" ref="I84" si="125">IF($C84&lt;=$D$1,I83,0)</f>
        <v>9.0419999999999945</v>
      </c>
      <c r="J84" s="152">
        <f t="shared" si="124"/>
        <v>0.10999999999999943</v>
      </c>
      <c r="K84" s="242">
        <v>-0.56099999999999284</v>
      </c>
      <c r="L84" s="243">
        <v>14.24584330563258</v>
      </c>
      <c r="M84" s="243">
        <v>20.270425707923934</v>
      </c>
      <c r="N84" s="243">
        <v>36.545181548106669</v>
      </c>
      <c r="O84" s="246">
        <v>0</v>
      </c>
      <c r="P84" s="243">
        <v>28.217085665597995</v>
      </c>
      <c r="Q84" s="243">
        <v>48.372146855310859</v>
      </c>
      <c r="R84" s="243">
        <v>19.091316917427932</v>
      </c>
      <c r="S84" s="244">
        <v>0</v>
      </c>
      <c r="T84" s="152">
        <f t="shared" si="117"/>
        <v>67.869</v>
      </c>
      <c r="U84" s="87">
        <f t="shared" si="117"/>
        <v>70.610450561663185</v>
      </c>
      <c r="V84" s="87">
        <f t="shared" si="118"/>
        <v>95.680549438336783</v>
      </c>
      <c r="W84" s="309">
        <f t="shared" si="120"/>
        <v>234.15999999999997</v>
      </c>
      <c r="X84" s="15"/>
      <c r="Y84" s="234"/>
    </row>
    <row r="85" spans="2:28" s="4" customFormat="1" ht="16.8" x14ac:dyDescent="0.2">
      <c r="B85" s="90"/>
      <c r="C85" s="130">
        <v>7</v>
      </c>
      <c r="D85" s="152">
        <f t="shared" si="121"/>
        <v>13.461</v>
      </c>
      <c r="E85" s="87">
        <f t="shared" si="122"/>
        <v>1.8929999999999989</v>
      </c>
      <c r="F85" s="87">
        <f t="shared" si="123"/>
        <v>10.958000000000002</v>
      </c>
      <c r="G85" s="87">
        <f t="shared" si="124"/>
        <v>14.068000000000001</v>
      </c>
      <c r="H85" s="87">
        <f t="shared" ref="H85:K85" si="126">IF($C85&lt;=$D$1,H84,0)</f>
        <v>18.446999999999996</v>
      </c>
      <c r="I85" s="87">
        <f t="shared" ref="I85" si="127">IF($C85&lt;=$D$1,I84,0)</f>
        <v>9.0419999999999945</v>
      </c>
      <c r="J85" s="152">
        <f t="shared" si="126"/>
        <v>0.10999999999999943</v>
      </c>
      <c r="K85" s="87">
        <f t="shared" si="126"/>
        <v>-0.56099999999999284</v>
      </c>
      <c r="L85" s="242">
        <v>2.0180000000000007</v>
      </c>
      <c r="M85" s="243">
        <v>19.652166899714913</v>
      </c>
      <c r="N85" s="243">
        <v>46.177283661948294</v>
      </c>
      <c r="O85" s="246"/>
      <c r="P85" s="243">
        <v>30.002466682140167</v>
      </c>
      <c r="Q85" s="243">
        <v>51.43280002652601</v>
      </c>
      <c r="R85" s="243">
        <v>20.299282729670644</v>
      </c>
      <c r="S85" s="244">
        <v>0</v>
      </c>
      <c r="T85" s="152">
        <f t="shared" si="117"/>
        <v>67.869</v>
      </c>
      <c r="U85" s="87">
        <f t="shared" si="117"/>
        <v>67.396450561663215</v>
      </c>
      <c r="V85" s="87">
        <f t="shared" si="118"/>
        <v>101.73454943833681</v>
      </c>
      <c r="W85" s="309">
        <f t="shared" si="120"/>
        <v>237.00000000000003</v>
      </c>
      <c r="X85" s="15"/>
      <c r="Y85" s="46"/>
    </row>
    <row r="86" spans="2:28" s="4" customFormat="1" ht="16.8" x14ac:dyDescent="0.2">
      <c r="B86" s="90"/>
      <c r="C86" s="130">
        <v>8</v>
      </c>
      <c r="D86" s="152">
        <f t="shared" si="121"/>
        <v>13.461</v>
      </c>
      <c r="E86" s="87">
        <f t="shared" si="122"/>
        <v>1.8929999999999989</v>
      </c>
      <c r="F86" s="87">
        <f t="shared" si="123"/>
        <v>10.958000000000002</v>
      </c>
      <c r="G86" s="87">
        <f t="shared" si="124"/>
        <v>14.068000000000001</v>
      </c>
      <c r="H86" s="87">
        <f t="shared" ref="H86:L86" si="128">IF($C86&lt;=$D$1,H85,0)</f>
        <v>18.446999999999996</v>
      </c>
      <c r="I86" s="87">
        <f t="shared" ref="I86" si="129">IF($C86&lt;=$D$1,I85,0)</f>
        <v>9.0419999999999945</v>
      </c>
      <c r="J86" s="152">
        <f t="shared" si="128"/>
        <v>0.10999999999999943</v>
      </c>
      <c r="K86" s="87">
        <f t="shared" si="128"/>
        <v>-0.56099999999999284</v>
      </c>
      <c r="L86" s="87">
        <f t="shared" si="128"/>
        <v>2.0180000000000007</v>
      </c>
      <c r="M86" s="242">
        <v>23.033999999999992</v>
      </c>
      <c r="N86" s="243">
        <v>49.795450561663216</v>
      </c>
      <c r="O86" s="246"/>
      <c r="P86" s="243">
        <v>27.938101449930862</v>
      </c>
      <c r="Q86" s="243">
        <v>47.893888199881481</v>
      </c>
      <c r="R86" s="243">
        <v>18.902559788524474</v>
      </c>
      <c r="S86" s="244">
        <v>0</v>
      </c>
      <c r="T86" s="152">
        <f t="shared" si="117"/>
        <v>67.869</v>
      </c>
      <c r="U86" s="87">
        <f t="shared" si="117"/>
        <v>74.396450561663215</v>
      </c>
      <c r="V86" s="87">
        <f t="shared" si="118"/>
        <v>94.734549438336813</v>
      </c>
      <c r="W86" s="309">
        <f t="shared" si="120"/>
        <v>237.00000000000003</v>
      </c>
      <c r="X86" s="15"/>
      <c r="Y86" s="234"/>
    </row>
    <row r="87" spans="2:28" s="4" customFormat="1" ht="16.8" x14ac:dyDescent="0.2">
      <c r="B87" s="90"/>
      <c r="C87" s="130">
        <v>9</v>
      </c>
      <c r="D87" s="152">
        <f t="shared" si="121"/>
        <v>13.461</v>
      </c>
      <c r="E87" s="87">
        <f t="shared" si="122"/>
        <v>1.8929999999999989</v>
      </c>
      <c r="F87" s="87">
        <f t="shared" si="123"/>
        <v>10.958000000000002</v>
      </c>
      <c r="G87" s="87">
        <f t="shared" si="124"/>
        <v>14.068000000000001</v>
      </c>
      <c r="H87" s="87">
        <f t="shared" ref="H87:M87" si="130">IF($C87&lt;=$D$1,H86,0)</f>
        <v>18.446999999999996</v>
      </c>
      <c r="I87" s="87">
        <f t="shared" ref="I87" si="131">IF($C87&lt;=$D$1,I86,0)</f>
        <v>9.0419999999999945</v>
      </c>
      <c r="J87" s="152">
        <f t="shared" si="130"/>
        <v>0.10999999999999943</v>
      </c>
      <c r="K87" s="87">
        <f t="shared" si="130"/>
        <v>-0.56099999999999284</v>
      </c>
      <c r="L87" s="87">
        <f t="shared" si="130"/>
        <v>2.0180000000000007</v>
      </c>
      <c r="M87" s="87">
        <f t="shared" si="130"/>
        <v>23.033999999999992</v>
      </c>
      <c r="N87" s="242">
        <v>58.772999999999996</v>
      </c>
      <c r="O87" s="250"/>
      <c r="P87" s="243">
        <v>18.960552011594082</v>
      </c>
      <c r="Q87" s="243">
        <v>47.893888199881481</v>
      </c>
      <c r="R87" s="243">
        <v>13.647559788524472</v>
      </c>
      <c r="S87" s="244">
        <v>0</v>
      </c>
      <c r="T87" s="152">
        <f t="shared" si="117"/>
        <v>67.869</v>
      </c>
      <c r="U87" s="87">
        <f t="shared" si="117"/>
        <v>83.373999999999995</v>
      </c>
      <c r="V87" s="87">
        <f t="shared" si="118"/>
        <v>80.502000000000038</v>
      </c>
      <c r="W87" s="309">
        <f t="shared" si="120"/>
        <v>231.74500000000003</v>
      </c>
      <c r="X87" s="15"/>
      <c r="Y87" s="15"/>
      <c r="Z87" s="234"/>
      <c r="AB87" s="234"/>
    </row>
    <row r="88" spans="2:28" s="4" customFormat="1" ht="16.8" x14ac:dyDescent="0.2">
      <c r="B88" s="90"/>
      <c r="C88" s="130">
        <v>10</v>
      </c>
      <c r="D88" s="152">
        <f t="shared" si="121"/>
        <v>13.461</v>
      </c>
      <c r="E88" s="87">
        <f t="shared" si="122"/>
        <v>1.8929999999999989</v>
      </c>
      <c r="F88" s="87">
        <f t="shared" si="123"/>
        <v>10.958000000000002</v>
      </c>
      <c r="G88" s="87">
        <f t="shared" si="124"/>
        <v>14.068000000000001</v>
      </c>
      <c r="H88" s="87">
        <f t="shared" ref="H88:N88" si="132">IF($C88&lt;=$D$1,H87,0)</f>
        <v>18.446999999999996</v>
      </c>
      <c r="I88" s="87">
        <f t="shared" ref="I88" si="133">IF($C88&lt;=$D$1,I87,0)</f>
        <v>9.0419999999999945</v>
      </c>
      <c r="J88" s="152">
        <f t="shared" si="132"/>
        <v>0.10999999999999943</v>
      </c>
      <c r="K88" s="87">
        <f t="shared" si="132"/>
        <v>-0.56099999999999284</v>
      </c>
      <c r="L88" s="87">
        <f t="shared" si="132"/>
        <v>2.0180000000000007</v>
      </c>
      <c r="M88" s="87">
        <f t="shared" si="132"/>
        <v>23.033999999999992</v>
      </c>
      <c r="N88" s="87">
        <f t="shared" si="132"/>
        <v>58.772999999999996</v>
      </c>
      <c r="O88" s="152">
        <f t="shared" ref="O88" si="134">IF($C88&lt;=$D$1,O87,0)</f>
        <v>0</v>
      </c>
      <c r="P88" s="242">
        <v>1.4029999999999916</v>
      </c>
      <c r="Q88" s="243"/>
      <c r="R88" s="243"/>
      <c r="S88" s="244"/>
      <c r="T88" s="152">
        <f t="shared" si="117"/>
        <v>67.869</v>
      </c>
      <c r="U88" s="87">
        <f t="shared" si="117"/>
        <v>83.373999999999995</v>
      </c>
      <c r="V88" s="87">
        <f t="shared" si="118"/>
        <v>1.4029999999999916</v>
      </c>
      <c r="W88" s="309">
        <f t="shared" si="120"/>
        <v>152.64599999999999</v>
      </c>
      <c r="X88" s="15"/>
      <c r="Y88" s="234"/>
    </row>
    <row r="89" spans="2:28" s="4" customFormat="1" ht="16.8" x14ac:dyDescent="0.2">
      <c r="B89" s="90"/>
      <c r="C89" s="130">
        <v>11</v>
      </c>
      <c r="D89" s="152">
        <f t="shared" si="121"/>
        <v>0</v>
      </c>
      <c r="E89" s="87">
        <f t="shared" si="122"/>
        <v>0</v>
      </c>
      <c r="F89" s="87">
        <f t="shared" si="123"/>
        <v>0</v>
      </c>
      <c r="G89" s="87">
        <f t="shared" si="124"/>
        <v>0</v>
      </c>
      <c r="H89" s="87">
        <f t="shared" ref="H89:R91" si="135">IF($C89&lt;=$D$1,H88,0)</f>
        <v>0</v>
      </c>
      <c r="I89" s="310">
        <f t="shared" ref="I89" si="136">IF($C89&lt;=$D$1,I88,0)</f>
        <v>0</v>
      </c>
      <c r="J89" s="152">
        <f t="shared" si="135"/>
        <v>0</v>
      </c>
      <c r="K89" s="87">
        <f t="shared" si="135"/>
        <v>0</v>
      </c>
      <c r="L89" s="87">
        <f t="shared" si="135"/>
        <v>0</v>
      </c>
      <c r="M89" s="87">
        <f t="shared" si="135"/>
        <v>0</v>
      </c>
      <c r="N89" s="310">
        <f t="shared" si="135"/>
        <v>0</v>
      </c>
      <c r="O89" s="152">
        <f t="shared" ref="O89" si="137">IF($C89&lt;=$D$1,O88,0)</f>
        <v>0</v>
      </c>
      <c r="P89" s="87">
        <f t="shared" si="135"/>
        <v>0</v>
      </c>
      <c r="Q89" s="242"/>
      <c r="R89" s="243"/>
      <c r="S89" s="244"/>
      <c r="T89" s="152">
        <f t="shared" si="117"/>
        <v>0</v>
      </c>
      <c r="U89" s="87">
        <f t="shared" si="117"/>
        <v>0</v>
      </c>
      <c r="V89" s="87">
        <f t="shared" si="118"/>
        <v>0</v>
      </c>
      <c r="W89" s="309">
        <f t="shared" si="120"/>
        <v>0</v>
      </c>
      <c r="X89" s="15"/>
      <c r="Y89" s="234"/>
      <c r="AA89" s="46"/>
    </row>
    <row r="90" spans="2:28" s="4" customFormat="1" ht="16.8" x14ac:dyDescent="0.2">
      <c r="B90" s="90"/>
      <c r="C90" s="130">
        <v>12</v>
      </c>
      <c r="D90" s="152">
        <f t="shared" ref="D90:Q90" si="138">IF($C90&lt;=$D$1,D89,0)</f>
        <v>0</v>
      </c>
      <c r="E90" s="87">
        <f t="shared" si="138"/>
        <v>0</v>
      </c>
      <c r="F90" s="87">
        <f t="shared" si="138"/>
        <v>0</v>
      </c>
      <c r="G90" s="87">
        <f t="shared" si="138"/>
        <v>0</v>
      </c>
      <c r="H90" s="87">
        <f t="shared" si="138"/>
        <v>0</v>
      </c>
      <c r="I90" s="310">
        <f t="shared" ref="I90" si="139">IF($C90&lt;=$D$1,I89,0)</f>
        <v>0</v>
      </c>
      <c r="J90" s="152">
        <f t="shared" si="138"/>
        <v>0</v>
      </c>
      <c r="K90" s="87">
        <f t="shared" si="138"/>
        <v>0</v>
      </c>
      <c r="L90" s="87">
        <f t="shared" si="138"/>
        <v>0</v>
      </c>
      <c r="M90" s="87">
        <f t="shared" si="138"/>
        <v>0</v>
      </c>
      <c r="N90" s="310">
        <f t="shared" si="138"/>
        <v>0</v>
      </c>
      <c r="O90" s="152">
        <f t="shared" ref="O90" si="140">IF($C90&lt;=$D$1,O89,0)</f>
        <v>0</v>
      </c>
      <c r="P90" s="87">
        <f t="shared" si="138"/>
        <v>0</v>
      </c>
      <c r="Q90" s="87">
        <f t="shared" si="138"/>
        <v>0</v>
      </c>
      <c r="R90" s="242"/>
      <c r="S90" s="244"/>
      <c r="T90" s="152">
        <f t="shared" si="117"/>
        <v>0</v>
      </c>
      <c r="U90" s="87">
        <f t="shared" si="117"/>
        <v>0</v>
      </c>
      <c r="V90" s="87">
        <f t="shared" si="118"/>
        <v>0</v>
      </c>
      <c r="W90" s="309">
        <f t="shared" si="120"/>
        <v>0</v>
      </c>
      <c r="X90" s="15"/>
      <c r="Y90" s="29"/>
    </row>
    <row r="91" spans="2:28" s="4" customFormat="1" ht="17.399999999999999" thickBot="1" x14ac:dyDescent="0.25">
      <c r="B91" s="90"/>
      <c r="C91" s="130">
        <v>13</v>
      </c>
      <c r="D91" s="152">
        <f t="shared" ref="D91:Q91" si="141">IF($C91&lt;=$D$1,D90,0)</f>
        <v>0</v>
      </c>
      <c r="E91" s="87">
        <f t="shared" si="141"/>
        <v>0</v>
      </c>
      <c r="F91" s="87">
        <f t="shared" si="141"/>
        <v>0</v>
      </c>
      <c r="G91" s="87">
        <f t="shared" si="141"/>
        <v>0</v>
      </c>
      <c r="H91" s="87">
        <f t="shared" si="141"/>
        <v>0</v>
      </c>
      <c r="I91" s="87">
        <f t="shared" ref="I91" si="142">IF($C91&lt;=$D$1,I90,0)</f>
        <v>0</v>
      </c>
      <c r="J91" s="152">
        <f t="shared" si="141"/>
        <v>0</v>
      </c>
      <c r="K91" s="87">
        <f t="shared" si="141"/>
        <v>0</v>
      </c>
      <c r="L91" s="87">
        <f t="shared" si="141"/>
        <v>0</v>
      </c>
      <c r="M91" s="87">
        <f t="shared" si="141"/>
        <v>0</v>
      </c>
      <c r="N91" s="87">
        <f t="shared" si="141"/>
        <v>0</v>
      </c>
      <c r="O91" s="152">
        <f t="shared" ref="O91" si="143">IF($C91&lt;=$D$1,O90,0)</f>
        <v>0</v>
      </c>
      <c r="P91" s="87">
        <f t="shared" si="141"/>
        <v>0</v>
      </c>
      <c r="Q91" s="87">
        <f t="shared" si="141"/>
        <v>0</v>
      </c>
      <c r="R91" s="87">
        <f t="shared" si="135"/>
        <v>0</v>
      </c>
      <c r="S91" s="151"/>
      <c r="T91" s="224">
        <f t="shared" si="117"/>
        <v>0</v>
      </c>
      <c r="U91" s="225">
        <f t="shared" si="117"/>
        <v>0</v>
      </c>
      <c r="V91" s="225">
        <f t="shared" si="118"/>
        <v>0</v>
      </c>
      <c r="W91" s="227">
        <f t="shared" si="120"/>
        <v>0</v>
      </c>
      <c r="X91" s="15"/>
    </row>
    <row r="92" spans="2:28" s="4" customFormat="1" ht="16.8" x14ac:dyDescent="0.2">
      <c r="B92" s="337" t="s">
        <v>9</v>
      </c>
      <c r="C92" s="338">
        <v>0</v>
      </c>
      <c r="D92" s="153">
        <f>INDEX(E79:E91,MATCH($D$1,$C$79:$C$91,0))</f>
        <v>1.8929999999999989</v>
      </c>
      <c r="E92" s="109">
        <f t="shared" ref="E92:S92" si="144">INDEX(F79:F91,MATCH($D$1,$C$79:$C$91,0))</f>
        <v>10.958000000000002</v>
      </c>
      <c r="F92" s="109">
        <f t="shared" si="144"/>
        <v>14.068000000000001</v>
      </c>
      <c r="G92" s="109">
        <f t="shared" si="144"/>
        <v>18.446999999999996</v>
      </c>
      <c r="H92" s="109">
        <f t="shared" si="144"/>
        <v>9.0419999999999945</v>
      </c>
      <c r="I92" s="109">
        <f t="shared" si="144"/>
        <v>0.10999999999999943</v>
      </c>
      <c r="J92" s="153">
        <f t="shared" si="144"/>
        <v>-0.56099999999999284</v>
      </c>
      <c r="K92" s="109">
        <f t="shared" si="144"/>
        <v>2.0180000000000007</v>
      </c>
      <c r="L92" s="109">
        <f t="shared" si="144"/>
        <v>23.033999999999992</v>
      </c>
      <c r="M92" s="109">
        <f t="shared" si="144"/>
        <v>58.772999999999996</v>
      </c>
      <c r="N92" s="109">
        <f t="shared" si="144"/>
        <v>0</v>
      </c>
      <c r="O92" s="153">
        <f t="shared" si="144"/>
        <v>1.4029999999999916</v>
      </c>
      <c r="P92" s="109">
        <f t="shared" si="144"/>
        <v>0</v>
      </c>
      <c r="Q92" s="109">
        <f t="shared" si="144"/>
        <v>0</v>
      </c>
      <c r="R92" s="109">
        <f t="shared" si="144"/>
        <v>0</v>
      </c>
      <c r="S92" s="154">
        <f t="shared" si="144"/>
        <v>67.869</v>
      </c>
      <c r="T92" s="174">
        <f t="shared" ref="T92:W92" si="145">INDEX($E$46:$E$58,MATCH($D$1,$C$46:$C$58,0))</f>
        <v>-0.34099999999999997</v>
      </c>
      <c r="U92" s="110">
        <f t="shared" si="145"/>
        <v>-0.34099999999999997</v>
      </c>
      <c r="V92" s="183">
        <f t="shared" si="145"/>
        <v>-0.34099999999999997</v>
      </c>
      <c r="W92" s="183">
        <f t="shared" si="145"/>
        <v>-0.34099999999999997</v>
      </c>
      <c r="X92" s="19"/>
    </row>
    <row r="93" spans="2:28" s="4" customFormat="1" ht="16.5" customHeight="1" x14ac:dyDescent="0.2">
      <c r="B93" s="327" t="s">
        <v>10</v>
      </c>
      <c r="C93" s="329">
        <v>0</v>
      </c>
      <c r="D93" s="155">
        <f>IF(D$9&lt;=$D$2,D92-D76,0)</f>
        <v>-11.568000000000001</v>
      </c>
      <c r="E93" s="77">
        <f>IF(E$9&lt;=$D$2,E92-E76,0)</f>
        <v>20.40035245522057</v>
      </c>
      <c r="F93" s="77">
        <f>IF(F$9&lt;=$D$2,F92-F76,0)</f>
        <v>12.31145023216069</v>
      </c>
      <c r="G93" s="77">
        <f>IF(G$9&lt;=$D$2,G92-G76,0)</f>
        <v>8.7800232952863784</v>
      </c>
      <c r="H93" s="77">
        <f>IF(H$9&lt;=$D$2,H92-H76,0)</f>
        <v>-12.62395609639287</v>
      </c>
      <c r="I93" s="77">
        <f t="shared" ref="I93" si="146">IF(I$9&lt;=$D$2,I92-I76,0)</f>
        <v>-1.0013034650128592</v>
      </c>
      <c r="J93" s="155">
        <f t="shared" ref="J93:W93" si="147">IF(J$9&lt;=$D$2,J92-J76,0)</f>
        <v>-0.56099999999999284</v>
      </c>
      <c r="K93" s="77">
        <f t="shared" si="147"/>
        <v>-5.1237368577248033</v>
      </c>
      <c r="L93" s="77">
        <f t="shared" si="147"/>
        <v>8.787351698085244</v>
      </c>
      <c r="M93" s="77">
        <f t="shared" si="147"/>
        <v>41.215340881738058</v>
      </c>
      <c r="N93" s="77">
        <f t="shared" si="147"/>
        <v>-34.678508385976158</v>
      </c>
      <c r="O93" s="155">
        <f t="shared" si="147"/>
        <v>1.4029999999999916</v>
      </c>
      <c r="P93" s="77">
        <f t="shared" si="147"/>
        <v>-9.9378412205626017</v>
      </c>
      <c r="Q93" s="77">
        <f t="shared" si="147"/>
        <v>0</v>
      </c>
      <c r="R93" s="77">
        <f t="shared" si="147"/>
        <v>0</v>
      </c>
      <c r="S93" s="156">
        <f t="shared" si="147"/>
        <v>0</v>
      </c>
      <c r="T93" s="78">
        <f t="shared" si="147"/>
        <v>-38.560433578738085</v>
      </c>
      <c r="U93" s="78">
        <f t="shared" si="147"/>
        <v>-73.965552663877645</v>
      </c>
      <c r="V93" s="166">
        <f t="shared" si="147"/>
        <v>0</v>
      </c>
      <c r="W93" s="166">
        <f t="shared" si="147"/>
        <v>0</v>
      </c>
      <c r="X93" s="20"/>
    </row>
    <row r="94" spans="2:28" s="4" customFormat="1" ht="17.25" customHeight="1" thickBot="1" x14ac:dyDescent="0.25">
      <c r="B94" s="335" t="s">
        <v>11</v>
      </c>
      <c r="C94" s="336">
        <v>0</v>
      </c>
      <c r="D94" s="157">
        <f>IF($D$2&lt;D$9,0,IF(AND(D76=0,D92=0),1,IF(AND(D76=0,D92&gt;0),2,IF(D92&lt;0,0,(D92/D76)))))</f>
        <v>0.14062848228214833</v>
      </c>
      <c r="E94" s="111">
        <f>IF($D$2&lt;E$9,0,IF(AND(E76=0,E92=0),1,IF(AND(E76=0,E92&gt;0),2,IF(E92&lt;0,0,(E92/E76)))))</f>
        <v>-1.1605158832999769</v>
      </c>
      <c r="F94" s="111">
        <f>IF($D$2&lt;F$9,0,IF(AND(F76=0,F92=0),1,IF(AND(F76=0,F92&gt;0),2,IF(F92&lt;0,0,(F92/F76)))))</f>
        <v>8.0088821037531446</v>
      </c>
      <c r="G94" s="111">
        <f>IF($D$2&lt;G$9,0,IF(AND(G76=0,G92=0),1,IF(AND(G76=0,G92&gt;0),2,IF(G92&lt;0,0,(G92/G76)))))</f>
        <v>1.9082491417409995</v>
      </c>
      <c r="H94" s="111">
        <f>IF($D$2&lt;H$9,0,IF(AND(H76=0,H92=0),1,IF(AND(H76=0,H92&gt;0),2,IF(H92&lt;0,0,(H92/H76)))))</f>
        <v>0.41733676371223627</v>
      </c>
      <c r="I94" s="111">
        <f t="shared" ref="I94" si="148">IF($D$2&lt;I$9,0,IF(AND(I76=0,I92=0),1,IF(AND(I76=0,I92&gt;0),2,IF(I92&lt;0,0,(I92/I76)))))</f>
        <v>9.898286423387212E-2</v>
      </c>
      <c r="J94" s="157">
        <f t="shared" ref="J94:W94" si="149">IF($D$2&lt;J$9,0,IF(AND(J76=0,J92=0),1,IF(AND(J76=0,J92&gt;0),2,IF(J92&lt;0,0,(J92/J76)))))</f>
        <v>0</v>
      </c>
      <c r="K94" s="111">
        <f t="shared" si="149"/>
        <v>0.28256431736451432</v>
      </c>
      <c r="L94" s="111">
        <f t="shared" si="149"/>
        <v>1.6168013354344</v>
      </c>
      <c r="M94" s="111">
        <f t="shared" si="149"/>
        <v>3.3474280144139184</v>
      </c>
      <c r="N94" s="111">
        <f t="shared" si="149"/>
        <v>0</v>
      </c>
      <c r="O94" s="157">
        <f t="shared" si="149"/>
        <v>2</v>
      </c>
      <c r="P94" s="111">
        <f t="shared" si="149"/>
        <v>0</v>
      </c>
      <c r="Q94" s="111">
        <f t="shared" si="149"/>
        <v>0</v>
      </c>
      <c r="R94" s="111">
        <f t="shared" si="149"/>
        <v>0</v>
      </c>
      <c r="S94" s="158">
        <f t="shared" si="149"/>
        <v>0</v>
      </c>
      <c r="T94" s="112">
        <f t="shared" si="149"/>
        <v>0</v>
      </c>
      <c r="U94" s="112">
        <f t="shared" si="149"/>
        <v>0</v>
      </c>
      <c r="V94" s="184">
        <f t="shared" si="149"/>
        <v>0</v>
      </c>
      <c r="W94" s="184">
        <f t="shared" si="149"/>
        <v>0</v>
      </c>
      <c r="X94" s="21"/>
    </row>
    <row r="95" spans="2:28" s="4" customFormat="1" ht="16.5" customHeight="1" x14ac:dyDescent="0.2">
      <c r="B95" s="105" t="str">
        <f>"Week "&amp;$D$1&amp;" View"</f>
        <v>Week 10 View</v>
      </c>
      <c r="C95" s="131"/>
      <c r="D95" s="159">
        <f>INDEX(D79:D91,MATCH($D$1,$C$13:$C$25,0))</f>
        <v>13.461</v>
      </c>
      <c r="E95" s="106">
        <f>INDEX(E79:E91,MATCH($D$1,$C$13:$C$25,0))</f>
        <v>1.8929999999999989</v>
      </c>
      <c r="F95" s="106">
        <f>INDEX(F79:F91,MATCH($D$1,$C$13:$C$25,0))</f>
        <v>10.958000000000002</v>
      </c>
      <c r="G95" s="106">
        <f>INDEX(G79:G91,MATCH($D$1,$C$13:$C$25,0))</f>
        <v>14.068000000000001</v>
      </c>
      <c r="H95" s="107">
        <f>INDEX(H79:H91,MATCH($D$1,$C$13:$C$25,0))</f>
        <v>18.446999999999996</v>
      </c>
      <c r="I95" s="107">
        <f t="shared" ref="I95" si="150">INDEX(I79:I91,MATCH($D$1,$C$13:$C$25,0))</f>
        <v>9.0419999999999945</v>
      </c>
      <c r="J95" s="255">
        <f t="shared" ref="J95:W95" si="151">INDEX(J79:J91,MATCH($D$1,$C$13:$C$25,0))</f>
        <v>0.10999999999999943</v>
      </c>
      <c r="K95" s="106">
        <f t="shared" si="151"/>
        <v>-0.56099999999999284</v>
      </c>
      <c r="L95" s="106">
        <f t="shared" si="151"/>
        <v>2.0180000000000007</v>
      </c>
      <c r="M95" s="106">
        <f t="shared" si="151"/>
        <v>23.033999999999992</v>
      </c>
      <c r="N95" s="106">
        <f t="shared" si="151"/>
        <v>58.772999999999996</v>
      </c>
      <c r="O95" s="159">
        <f t="shared" si="151"/>
        <v>0</v>
      </c>
      <c r="P95" s="106">
        <f t="shared" si="151"/>
        <v>1.4029999999999916</v>
      </c>
      <c r="Q95" s="106">
        <f t="shared" si="151"/>
        <v>0</v>
      </c>
      <c r="R95" s="106">
        <f t="shared" si="151"/>
        <v>0</v>
      </c>
      <c r="S95" s="180">
        <f t="shared" si="151"/>
        <v>0</v>
      </c>
      <c r="T95" s="175">
        <f t="shared" si="151"/>
        <v>67.869</v>
      </c>
      <c r="U95" s="108">
        <f t="shared" si="151"/>
        <v>83.373999999999995</v>
      </c>
      <c r="V95" s="193">
        <f t="shared" si="151"/>
        <v>1.4029999999999916</v>
      </c>
      <c r="W95" s="185">
        <f t="shared" si="151"/>
        <v>152.64599999999999</v>
      </c>
      <c r="X95" s="22"/>
    </row>
    <row r="96" spans="2:28" s="4" customFormat="1" ht="16.5" customHeight="1" thickBot="1" x14ac:dyDescent="0.25">
      <c r="B96" s="113" t="s">
        <v>25</v>
      </c>
      <c r="C96" s="132"/>
      <c r="D96" s="161">
        <f>IFERROR(D95/$T95,0)</f>
        <v>0.1983379746275914</v>
      </c>
      <c r="E96" s="114">
        <f>IFERROR(E95/$T95,0)</f>
        <v>2.7891968350793425E-2</v>
      </c>
      <c r="F96" s="114">
        <f>IFERROR(F95/$T95,0)</f>
        <v>0.1614581031104039</v>
      </c>
      <c r="G96" s="114">
        <f>IFERROR(G95/$T95,0)</f>
        <v>0.20728167499152783</v>
      </c>
      <c r="H96" s="114">
        <f>IFERROR(H95/$T95,0)</f>
        <v>0.27180303231224856</v>
      </c>
      <c r="I96" s="114">
        <f t="shared" ref="I96" si="152">IFERROR(I95/$T95,0)</f>
        <v>0.13322724660743482</v>
      </c>
      <c r="J96" s="256">
        <f>IFERROR(J95/$T95,0)</f>
        <v>1.6207694234481049E-3</v>
      </c>
      <c r="K96" s="115">
        <f>IFERROR(K95/$U95,0)</f>
        <v>-6.7287163864033495E-3</v>
      </c>
      <c r="L96" s="114">
        <f>IFERROR(L95/$U95,0)</f>
        <v>2.4204188356082242E-2</v>
      </c>
      <c r="M96" s="114">
        <f>IFERROR(M95/$U95,0)</f>
        <v>0.2762731786887998</v>
      </c>
      <c r="N96" s="114">
        <f>IFERROR(N95/$U95,0)</f>
        <v>0.70493199318732458</v>
      </c>
      <c r="O96" s="161">
        <f>IFERROR(O95/$U95,0)</f>
        <v>0</v>
      </c>
      <c r="P96" s="114">
        <f t="shared" ref="P96:S96" si="153">IFERROR(P95/$U95,0)</f>
        <v>1.6827788039436655E-2</v>
      </c>
      <c r="Q96" s="114">
        <f t="shared" si="153"/>
        <v>0</v>
      </c>
      <c r="R96" s="114">
        <f t="shared" si="153"/>
        <v>0</v>
      </c>
      <c r="S96" s="162">
        <f t="shared" si="153"/>
        <v>0</v>
      </c>
      <c r="T96" s="114">
        <f>IFERROR(T95/$W95,0)</f>
        <v>0.4446169568806258</v>
      </c>
      <c r="U96" s="114">
        <f t="shared" ref="U96:V96" si="154">IFERROR(U95/$W95,0)</f>
        <v>0.54619184256384057</v>
      </c>
      <c r="V96" s="194">
        <f t="shared" si="154"/>
        <v>9.1912005555336643E-3</v>
      </c>
      <c r="W96" s="186"/>
      <c r="X96" s="22"/>
    </row>
    <row r="97" spans="1:24" s="4" customFormat="1" ht="17.25" customHeight="1" thickBot="1" x14ac:dyDescent="0.25">
      <c r="B97" s="117" t="s">
        <v>26</v>
      </c>
      <c r="C97" s="133"/>
      <c r="D97" s="163"/>
      <c r="E97" s="118"/>
      <c r="F97" s="118"/>
      <c r="G97" s="118"/>
      <c r="H97" s="118"/>
      <c r="I97" s="118"/>
      <c r="J97" s="253"/>
      <c r="K97" s="163"/>
      <c r="L97" s="118"/>
      <c r="M97" s="118"/>
      <c r="N97" s="198"/>
      <c r="O97" s="253"/>
      <c r="P97" s="118"/>
      <c r="Q97" s="118"/>
      <c r="R97" s="118"/>
      <c r="S97" s="164"/>
      <c r="T97" s="119"/>
      <c r="U97" s="119"/>
      <c r="V97" s="195"/>
      <c r="W97" s="187"/>
      <c r="X97" s="21"/>
    </row>
    <row r="98" spans="1:24" s="4" customFormat="1" ht="16.8" outlineLevel="1" x14ac:dyDescent="0.2">
      <c r="B98" s="333" t="s">
        <v>12</v>
      </c>
      <c r="C98" s="334">
        <v>0</v>
      </c>
      <c r="D98" s="165">
        <f>IF(D$9&lt;=$D$2,D92,0)</f>
        <v>1.8929999999999989</v>
      </c>
      <c r="E98" s="78">
        <f>IF(E$9&lt;=$D$2,E92,0)</f>
        <v>10.958000000000002</v>
      </c>
      <c r="F98" s="78">
        <f>IF(F$9&lt;=$D$2,F92+E98,0)</f>
        <v>25.026000000000003</v>
      </c>
      <c r="G98" s="78">
        <f>IF(G$9&lt;=$D$2,G92+F98,0)</f>
        <v>43.472999999999999</v>
      </c>
      <c r="H98" s="78">
        <f>IF(H$9&lt;=$D$2,H92+G98,0)</f>
        <v>52.514999999999993</v>
      </c>
      <c r="I98" s="78">
        <f t="shared" ref="I98" si="155">IF(I$9&lt;=$D$2,I92+H98,0)</f>
        <v>52.624999999999993</v>
      </c>
      <c r="J98" s="165">
        <f>IF(J$9&lt;=$D$2,J92+H98,0)</f>
        <v>51.954000000000001</v>
      </c>
      <c r="K98" s="78">
        <f t="shared" ref="K98:S98" si="156">IF(K$9&lt;=$D$2,K92+J98,0)</f>
        <v>53.972000000000001</v>
      </c>
      <c r="L98" s="78">
        <f t="shared" si="156"/>
        <v>77.006</v>
      </c>
      <c r="M98" s="78">
        <f t="shared" si="156"/>
        <v>135.779</v>
      </c>
      <c r="N98" s="78">
        <f t="shared" si="156"/>
        <v>135.779</v>
      </c>
      <c r="O98" s="165">
        <f t="shared" si="156"/>
        <v>137.18199999999999</v>
      </c>
      <c r="P98" s="78">
        <f t="shared" si="156"/>
        <v>137.18199999999999</v>
      </c>
      <c r="Q98" s="78">
        <f t="shared" si="156"/>
        <v>0</v>
      </c>
      <c r="R98" s="78">
        <f t="shared" si="156"/>
        <v>0</v>
      </c>
      <c r="S98" s="166">
        <f t="shared" si="156"/>
        <v>0</v>
      </c>
      <c r="T98" s="116">
        <f>IFERROR(INDEX(T$13:T$25,$D$1,0)/INDEX($W$13:$W$25,$D$1,0),0)</f>
        <v>0.44155029310004834</v>
      </c>
      <c r="U98" s="116">
        <f>IFERROR(INDEX(U$13:U$25,$D$1,0)/INDEX($W$13:$W$25,$D$1,0),0)</f>
        <v>0.54721569892858635</v>
      </c>
      <c r="V98" s="196">
        <f>IFERROR(INDEX(V$13:V$25,$D$1,0)/INDEX($W$13:$W$25,$D$1,0),0)</f>
        <v>1.1234007971365173E-2</v>
      </c>
      <c r="W98" s="188" t="s">
        <v>13</v>
      </c>
      <c r="X98"/>
    </row>
    <row r="99" spans="1:24" s="4" customFormat="1" ht="16.5" customHeight="1" outlineLevel="1" x14ac:dyDescent="0.2">
      <c r="B99" s="327" t="s">
        <v>14</v>
      </c>
      <c r="C99" s="328">
        <v>0</v>
      </c>
      <c r="D99" s="155">
        <f>IF(D$27=0,0,IF(D$9&lt;=$D$2,E98-D77,E98-D77))</f>
        <v>0</v>
      </c>
      <c r="E99" s="77">
        <f>IF(E$27=0,0,IF(E$9&lt;=$D$2,F98-E77,F98-E77))</f>
        <v>21.00735245522057</v>
      </c>
      <c r="F99" s="77">
        <f>IF(F$27=0,0,IF(F$9&lt;=$D$2,G98-F77,G98-F77))</f>
        <v>37.697802687381255</v>
      </c>
      <c r="G99" s="77">
        <f>IF(G$27=0,0,IF(G$9&lt;=$D$2,H98-G77,H98-G77))</f>
        <v>37.072825982667631</v>
      </c>
      <c r="H99" s="77">
        <f>IF(H$27=0,0,IF(H$9&lt;=$D$2,J98-H77,J98-H77))</f>
        <v>14.845869886274777</v>
      </c>
      <c r="I99" s="77">
        <f t="shared" ref="I99" si="157">IF(I$27=0,0,IF(I$9&lt;=$D$2,K98-I77,K98-I77))</f>
        <v>15.752566421261918</v>
      </c>
      <c r="J99" s="155">
        <f>IF(J$27=0,0,IF(J$9&lt;=$D$2,K98-J77,K98-J77))</f>
        <v>15.752566421261918</v>
      </c>
      <c r="K99" s="77">
        <f>IF(K$27=0,0,IF(K$9&lt;=$D$2,L98-K77,L98-K77))</f>
        <v>31.644829563537115</v>
      </c>
      <c r="L99" s="77">
        <f>IF(L$27=0,0,IF(L$9&lt;=$D$2,M98-L77,M98-L77))</f>
        <v>76.171181261622365</v>
      </c>
      <c r="M99" s="77">
        <f>IF(M$27=0,0,IF(M$9&lt;=$D$2,N98-M77,N98-M77))</f>
        <v>58.613522143360427</v>
      </c>
      <c r="N99" s="77">
        <f t="shared" ref="N99:S99" si="158">IF(N$27=0,0,IF(N$9&lt;=$D$2,P98-N77,P98-N77))</f>
        <v>25.33801375738426</v>
      </c>
      <c r="O99" s="155">
        <f t="shared" si="158"/>
        <v>0</v>
      </c>
      <c r="P99" s="77">
        <f t="shared" si="158"/>
        <v>-121.78182746317833</v>
      </c>
      <c r="Q99" s="77">
        <f t="shared" si="158"/>
        <v>0</v>
      </c>
      <c r="R99" s="77">
        <f t="shared" si="158"/>
        <v>0</v>
      </c>
      <c r="S99" s="156">
        <f t="shared" si="158"/>
        <v>0</v>
      </c>
      <c r="T99" s="79">
        <f t="shared" ref="T99:V99" si="159">T66</f>
        <v>0</v>
      </c>
      <c r="U99" s="79">
        <f t="shared" si="159"/>
        <v>0</v>
      </c>
      <c r="V99" s="197">
        <f t="shared" si="159"/>
        <v>0</v>
      </c>
      <c r="W99" s="189" t="s">
        <v>15</v>
      </c>
      <c r="X99" s="24"/>
    </row>
    <row r="100" spans="1:24" ht="16.5" customHeight="1" x14ac:dyDescent="0.2">
      <c r="B100" s="327" t="s">
        <v>11</v>
      </c>
      <c r="C100" s="329">
        <v>0</v>
      </c>
      <c r="D100" s="167">
        <f>IF($D$2&lt;D$9,0,IF(AND(D77=0,D98=0),1,IF(AND(D77=0,D98&gt;0),2,IF(D98&lt;0,0,(D98/D77)))))</f>
        <v>0.14062848228214833</v>
      </c>
      <c r="E100" s="120">
        <f>IF($D$2&lt;E$9,0,IF(AND(E77=0,E98=0),1,IF(AND(E77=0,E98&gt;0),2,IF(E98&lt;0,0,(E98/E77)))))</f>
        <v>2.7267880245520359</v>
      </c>
      <c r="F100" s="120">
        <f>IF($D$2&lt;F$9,0,IF(AND(F77=0,F98=0),1,IF(AND(F77=0,F98&gt;0),2,IF(F98&lt;0,0,(F98/F77)))))</f>
        <v>4.3333584370041276</v>
      </c>
      <c r="G100" s="120">
        <f>IF($D$2&lt;G$9,0,IF(AND(G77=0,G98=0),1,IF(AND(G77=0,G98&gt;0),2,IF(G98&lt;0,0,(G98/G77)))))</f>
        <v>2.815212414469991</v>
      </c>
      <c r="H100" s="120">
        <f>IF($D$2&lt;H$9,0,IF(AND(H77=0,H98=0),1,IF(AND(H77=0,H98&gt;0),2,IF(H98&lt;0,0,(H98/H77)))))</f>
        <v>1.4151885271248474</v>
      </c>
      <c r="I100" s="120">
        <f t="shared" ref="I100" si="160">IF($D$2&lt;I$9,0,IF(AND(I77=0,I98=0),1,IF(AND(I77=0,I98&gt;0),2,IF(I98&lt;0,0,(I98/I77)))))</f>
        <v>1.3769173185569106</v>
      </c>
      <c r="J100" s="167">
        <f t="shared" ref="J100:S100" si="161">IF($D$2&lt;J$9,0,IF(AND(J77=0,J98=0),1,IF(AND(J77=0,J98&gt;0),2,IF(J98&lt;0,0,(J98/J77)))))</f>
        <v>1.3593608050984465</v>
      </c>
      <c r="K100" s="120">
        <f t="shared" si="161"/>
        <v>1.1898282050635853</v>
      </c>
      <c r="L100" s="120">
        <f t="shared" si="161"/>
        <v>1.2918775024797342</v>
      </c>
      <c r="M100" s="120">
        <f t="shared" si="161"/>
        <v>1.7595821832692393</v>
      </c>
      <c r="N100" s="120">
        <f t="shared" si="161"/>
        <v>1.2140035826822519</v>
      </c>
      <c r="O100" s="167">
        <f t="shared" si="161"/>
        <v>1.2265478422990057</v>
      </c>
      <c r="P100" s="120">
        <f t="shared" si="161"/>
        <v>1.1264570655377792</v>
      </c>
      <c r="Q100" s="120">
        <f t="shared" si="161"/>
        <v>0</v>
      </c>
      <c r="R100" s="120">
        <f t="shared" si="161"/>
        <v>0</v>
      </c>
      <c r="S100" s="168">
        <f t="shared" si="161"/>
        <v>0</v>
      </c>
      <c r="T100" s="79">
        <f t="shared" ref="T100:V100" si="162">T67</f>
        <v>0</v>
      </c>
      <c r="U100" s="79">
        <f t="shared" si="162"/>
        <v>0</v>
      </c>
      <c r="V100" s="197">
        <f t="shared" si="162"/>
        <v>0</v>
      </c>
      <c r="W100" s="189" t="s">
        <v>16</v>
      </c>
      <c r="X100" s="27"/>
    </row>
    <row r="101" spans="1:24" customFormat="1" ht="16.5" hidden="1" customHeight="1" outlineLevel="1" x14ac:dyDescent="0.2">
      <c r="A101" s="1"/>
      <c r="B101" s="323" t="s">
        <v>32</v>
      </c>
      <c r="C101" s="324"/>
      <c r="D101" s="169">
        <v>8.2259999999999991</v>
      </c>
      <c r="E101" s="122">
        <v>-4.3579999999999997</v>
      </c>
      <c r="F101" s="122">
        <v>-9.0000000000003411E-3</v>
      </c>
      <c r="G101" s="122">
        <v>0.10899999999999999</v>
      </c>
      <c r="H101" s="122">
        <v>5.3590000000000009</v>
      </c>
      <c r="I101" s="122">
        <v>3.1979999999999986</v>
      </c>
      <c r="J101" s="169">
        <v>0.83300000000000018</v>
      </c>
      <c r="K101" s="122">
        <v>4.33</v>
      </c>
      <c r="L101" s="122">
        <v>11.945</v>
      </c>
      <c r="M101" s="122">
        <v>13.263999999999999</v>
      </c>
      <c r="N101" s="122">
        <v>54.341000000000001</v>
      </c>
      <c r="O101" s="169">
        <v>0.17000000000000171</v>
      </c>
      <c r="P101" s="122">
        <v>2.9170000000000016</v>
      </c>
      <c r="Q101" s="122">
        <v>14.503999999999991</v>
      </c>
      <c r="R101" s="122">
        <v>24.458000000000013</v>
      </c>
      <c r="S101" s="170">
        <v>67.186999999999983</v>
      </c>
      <c r="T101" s="176">
        <f>SUM(D101:I101)</f>
        <v>12.524999999999999</v>
      </c>
      <c r="U101" s="123">
        <f>SUM(J101:N101)</f>
        <v>84.712999999999994</v>
      </c>
      <c r="V101" s="190">
        <f>SUM(O101:S101)</f>
        <v>109.23599999999999</v>
      </c>
      <c r="W101" s="190">
        <f>SUM(T101:V101)</f>
        <v>206.47399999999999</v>
      </c>
    </row>
    <row r="102" spans="1:24" ht="16.5" hidden="1" customHeight="1" collapsed="1" thickBot="1" x14ac:dyDescent="0.25">
      <c r="B102" s="325" t="s">
        <v>33</v>
      </c>
      <c r="C102" s="326"/>
      <c r="D102" s="171">
        <v>7.5479999999999983</v>
      </c>
      <c r="E102" s="93">
        <v>-6.3239999999999981</v>
      </c>
      <c r="F102" s="93">
        <v>0.57399999999999984</v>
      </c>
      <c r="G102" s="93">
        <v>2.6070000000000002</v>
      </c>
      <c r="H102" s="93">
        <v>25.189</v>
      </c>
      <c r="I102" s="93">
        <v>18.981999999999999</v>
      </c>
      <c r="J102" s="171">
        <v>0.49799999999999756</v>
      </c>
      <c r="K102" s="93">
        <v>8.6529999999999987</v>
      </c>
      <c r="L102" s="93">
        <v>22.774999999999999</v>
      </c>
      <c r="M102" s="93">
        <v>29.524000000000001</v>
      </c>
      <c r="N102" s="93">
        <v>50.661000000000016</v>
      </c>
      <c r="O102" s="171">
        <v>-0.50800000000000978</v>
      </c>
      <c r="P102" s="93">
        <v>5.4410000000000025</v>
      </c>
      <c r="Q102" s="93">
        <v>22.800999999999988</v>
      </c>
      <c r="R102" s="93">
        <v>66.173000000000002</v>
      </c>
      <c r="S102" s="172">
        <v>55.345000000000027</v>
      </c>
      <c r="T102" s="177">
        <f>SUM(D102:I102)</f>
        <v>48.576000000000001</v>
      </c>
      <c r="U102" s="94">
        <f>SUM(J102:N102)</f>
        <v>112.11100000000002</v>
      </c>
      <c r="V102" s="191">
        <f>SUM(O102:S102)</f>
        <v>149.25200000000001</v>
      </c>
      <c r="W102" s="191">
        <f>SUM(T102:V102)</f>
        <v>309.93900000000002</v>
      </c>
      <c r="X102" s="27"/>
    </row>
    <row r="103" spans="1:24" ht="16.5" customHeight="1" x14ac:dyDescent="0.2">
      <c r="F103" s="31"/>
    </row>
    <row r="129" spans="5:18" ht="16.5" customHeight="1" x14ac:dyDescent="0.2"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</row>
  </sheetData>
  <mergeCells count="37">
    <mergeCell ref="B93:C93"/>
    <mergeCell ref="B100:C100"/>
    <mergeCell ref="W6:W7"/>
    <mergeCell ref="T6:T7"/>
    <mergeCell ref="U6:U7"/>
    <mergeCell ref="V6:V7"/>
    <mergeCell ref="B38:W38"/>
    <mergeCell ref="B98:C98"/>
    <mergeCell ref="B99:C99"/>
    <mergeCell ref="B94:C94"/>
    <mergeCell ref="B92:C92"/>
    <mergeCell ref="B59:C59"/>
    <mergeCell ref="B26:C26"/>
    <mergeCell ref="B32:C32"/>
    <mergeCell ref="B33:C33"/>
    <mergeCell ref="V72:V73"/>
    <mergeCell ref="B67:C67"/>
    <mergeCell ref="B71:W71"/>
    <mergeCell ref="W72:W73"/>
    <mergeCell ref="B68:C68"/>
    <mergeCell ref="B69:C69"/>
    <mergeCell ref="B101:C101"/>
    <mergeCell ref="B102:C102"/>
    <mergeCell ref="B34:C34"/>
    <mergeCell ref="B28:C28"/>
    <mergeCell ref="B5:W5"/>
    <mergeCell ref="W39:W40"/>
    <mergeCell ref="T39:T40"/>
    <mergeCell ref="B27:C27"/>
    <mergeCell ref="V39:V40"/>
    <mergeCell ref="B60:C60"/>
    <mergeCell ref="B61:C61"/>
    <mergeCell ref="T72:T73"/>
    <mergeCell ref="U72:U73"/>
    <mergeCell ref="U39:U40"/>
    <mergeCell ref="B65:C65"/>
    <mergeCell ref="B66:C66"/>
  </mergeCells>
  <conditionalFormatting sqref="D33">
    <cfRule type="expression" dxfId="819" priority="1023" stopIfTrue="1">
      <formula>D$27=0</formula>
    </cfRule>
    <cfRule type="cellIs" dxfId="818" priority="1025" operator="lessThan">
      <formula>0</formula>
    </cfRule>
    <cfRule type="cellIs" dxfId="817" priority="1024" operator="greaterThan">
      <formula>0</formula>
    </cfRule>
  </conditionalFormatting>
  <conditionalFormatting sqref="D66">
    <cfRule type="expression" dxfId="816" priority="877" stopIfTrue="1">
      <formula>D$27=0</formula>
    </cfRule>
    <cfRule type="cellIs" dxfId="815" priority="879" operator="lessThan">
      <formula>0</formula>
    </cfRule>
    <cfRule type="cellIs" dxfId="814" priority="878" operator="greaterThan">
      <formula>0</formula>
    </cfRule>
  </conditionalFormatting>
  <conditionalFormatting sqref="D99">
    <cfRule type="cellIs" dxfId="813" priority="732" operator="greaterThan">
      <formula>0</formula>
    </cfRule>
    <cfRule type="expression" dxfId="812" priority="731" stopIfTrue="1">
      <formula>D$27=0</formula>
    </cfRule>
    <cfRule type="cellIs" dxfId="811" priority="733" operator="lessThan">
      <formula>0</formula>
    </cfRule>
  </conditionalFormatting>
  <conditionalFormatting sqref="D12:E12">
    <cfRule type="expression" dxfId="810" priority="996" stopIfTrue="1">
      <formula>$C12=D$7</formula>
    </cfRule>
    <cfRule type="expression" dxfId="809" priority="997" stopIfTrue="1">
      <formula>$C12&lt;D$7</formula>
    </cfRule>
  </conditionalFormatting>
  <conditionalFormatting sqref="D13:E13">
    <cfRule type="cellIs" dxfId="808" priority="954" stopIfTrue="1" operator="equal">
      <formula>0</formula>
    </cfRule>
    <cfRule type="cellIs" dxfId="807" priority="955" operator="lessThan">
      <formula>D12*95%</formula>
    </cfRule>
    <cfRule type="expression" priority="953">
      <formula>$C13=D$5</formula>
    </cfRule>
    <cfRule type="cellIs" dxfId="806" priority="957" operator="between">
      <formula>D12*0.95</formula>
      <formula>D12*1.2</formula>
    </cfRule>
    <cfRule type="cellIs" dxfId="805" priority="956" operator="greaterThan">
      <formula>D12*120%</formula>
    </cfRule>
  </conditionalFormatting>
  <conditionalFormatting sqref="D45:E45">
    <cfRule type="expression" dxfId="804" priority="850" stopIfTrue="1">
      <formula>$C45=D$7</formula>
    </cfRule>
    <cfRule type="expression" dxfId="803" priority="851" stopIfTrue="1">
      <formula>$C45&lt;D$7</formula>
    </cfRule>
  </conditionalFormatting>
  <conditionalFormatting sqref="D46:E46">
    <cfRule type="cellIs" dxfId="802" priority="33" stopIfTrue="1" operator="equal">
      <formula>0</formula>
    </cfRule>
    <cfRule type="expression" priority="32">
      <formula>$C46=D$5</formula>
    </cfRule>
    <cfRule type="cellIs" dxfId="801" priority="35" operator="greaterThan">
      <formula>D45*120%</formula>
    </cfRule>
    <cfRule type="cellIs" dxfId="800" priority="36" operator="between">
      <formula>D45*0.95</formula>
      <formula>D45*1.2</formula>
    </cfRule>
    <cfRule type="cellIs" dxfId="799" priority="34" operator="lessThan">
      <formula>D45*95%</formula>
    </cfRule>
  </conditionalFormatting>
  <conditionalFormatting sqref="D78:E78">
    <cfRule type="expression" dxfId="798" priority="579" stopIfTrue="1">
      <formula>$C78=D$7</formula>
    </cfRule>
    <cfRule type="expression" dxfId="797" priority="580" stopIfTrue="1">
      <formula>$C78&lt;D$7</formula>
    </cfRule>
  </conditionalFormatting>
  <conditionalFormatting sqref="D79:E79">
    <cfRule type="cellIs" dxfId="796" priority="544" operator="between">
      <formula>D78*0.95</formula>
      <formula>D78*1.2</formula>
    </cfRule>
    <cfRule type="cellIs" dxfId="795" priority="543" operator="greaterThan">
      <formula>D78*120%</formula>
    </cfRule>
    <cfRule type="cellIs" dxfId="794" priority="541" stopIfTrue="1" operator="equal">
      <formula>0</formula>
    </cfRule>
    <cfRule type="cellIs" dxfId="793" priority="542" operator="lessThan">
      <formula>D78*95%</formula>
    </cfRule>
    <cfRule type="expression" priority="540">
      <formula>$C79=D$5</formula>
    </cfRule>
  </conditionalFormatting>
  <conditionalFormatting sqref="D30:I30">
    <cfRule type="cellIs" dxfId="792" priority="1028" operator="greaterThan">
      <formula>0</formula>
    </cfRule>
    <cfRule type="cellIs" dxfId="791" priority="1029" operator="lessThan">
      <formula>0</formula>
    </cfRule>
  </conditionalFormatting>
  <conditionalFormatting sqref="D63:I63">
    <cfRule type="cellIs" dxfId="790" priority="882" operator="greaterThan">
      <formula>0</formula>
    </cfRule>
    <cfRule type="cellIs" dxfId="789" priority="883" operator="lessThan">
      <formula>0</formula>
    </cfRule>
  </conditionalFormatting>
  <conditionalFormatting sqref="D96:I96">
    <cfRule type="cellIs" dxfId="788" priority="737" operator="lessThan">
      <formula>0</formula>
    </cfRule>
    <cfRule type="cellIs" dxfId="787" priority="736" operator="greaterThan">
      <formula>0</formula>
    </cfRule>
  </conditionalFormatting>
  <conditionalFormatting sqref="D27:S27">
    <cfRule type="cellIs" dxfId="786" priority="1027" operator="lessThan">
      <formula>0</formula>
    </cfRule>
    <cfRule type="cellIs" dxfId="785" priority="1026" operator="greaterThan">
      <formula>0</formula>
    </cfRule>
  </conditionalFormatting>
  <conditionalFormatting sqref="D60:S60">
    <cfRule type="cellIs" dxfId="784" priority="880" operator="greaterThan">
      <formula>0</formula>
    </cfRule>
    <cfRule type="cellIs" dxfId="783" priority="881" operator="lessThan">
      <formula>0</formula>
    </cfRule>
  </conditionalFormatting>
  <conditionalFormatting sqref="D93:S93">
    <cfRule type="cellIs" dxfId="782" priority="735" operator="lessThan">
      <formula>0</formula>
    </cfRule>
    <cfRule type="cellIs" dxfId="781" priority="734" operator="greaterThan">
      <formula>0</formula>
    </cfRule>
  </conditionalFormatting>
  <conditionalFormatting sqref="E15">
    <cfRule type="expression" dxfId="780" priority="194" stopIfTrue="1">
      <formula>$C15=E$7</formula>
    </cfRule>
    <cfRule type="expression" dxfId="779" priority="193" stopIfTrue="1">
      <formula>$C15&lt;E$7</formula>
    </cfRule>
    <cfRule type="expression" dxfId="778" priority="192" stopIfTrue="1">
      <formula>$C15=E$7</formula>
    </cfRule>
    <cfRule type="expression" dxfId="777" priority="195" stopIfTrue="1">
      <formula>$C15&lt;E$7</formula>
    </cfRule>
    <cfRule type="expression" dxfId="776" priority="196" stopIfTrue="1">
      <formula>$C15=E$7</formula>
    </cfRule>
    <cfRule type="expression" dxfId="775" priority="197" stopIfTrue="1">
      <formula>$C15&lt;E$7</formula>
    </cfRule>
  </conditionalFormatting>
  <conditionalFormatting sqref="E16">
    <cfRule type="expression" dxfId="774" priority="209" stopIfTrue="1">
      <formula>$C16&lt;E$7</formula>
    </cfRule>
    <cfRule type="expression" dxfId="773" priority="210" stopIfTrue="1">
      <formula>$C16=E$7</formula>
    </cfRule>
    <cfRule type="expression" dxfId="772" priority="211" stopIfTrue="1">
      <formula>$C16&lt;E$7</formula>
    </cfRule>
    <cfRule type="expression" dxfId="771" priority="212" stopIfTrue="1">
      <formula>$C16=E$7</formula>
    </cfRule>
    <cfRule type="expression" dxfId="770" priority="213" stopIfTrue="1">
      <formula>$C16&lt;E$7</formula>
    </cfRule>
    <cfRule type="expression" dxfId="769" priority="208" stopIfTrue="1">
      <formula>$C16=E$7</formula>
    </cfRule>
  </conditionalFormatting>
  <conditionalFormatting sqref="E17">
    <cfRule type="expression" dxfId="768" priority="232" stopIfTrue="1">
      <formula>$C17=E$7</formula>
    </cfRule>
    <cfRule type="expression" dxfId="767" priority="233" stopIfTrue="1">
      <formula>$C17&lt;E$7</formula>
    </cfRule>
    <cfRule type="expression" dxfId="766" priority="230" stopIfTrue="1">
      <formula>$C17=E$7</formula>
    </cfRule>
    <cfRule type="expression" dxfId="765" priority="228" stopIfTrue="1">
      <formula>$C17=E$7</formula>
    </cfRule>
    <cfRule type="expression" dxfId="764" priority="229" stopIfTrue="1">
      <formula>$C17&lt;E$7</formula>
    </cfRule>
    <cfRule type="expression" dxfId="763" priority="231" stopIfTrue="1">
      <formula>$C17&lt;E$7</formula>
    </cfRule>
  </conditionalFormatting>
  <conditionalFormatting sqref="E18:E19">
    <cfRule type="expression" dxfId="762" priority="254" stopIfTrue="1">
      <formula>$C18=E$7</formula>
    </cfRule>
    <cfRule type="expression" dxfId="761" priority="257" stopIfTrue="1">
      <formula>$C18&lt;E$7</formula>
    </cfRule>
    <cfRule type="expression" dxfId="760" priority="256" stopIfTrue="1">
      <formula>$C18=E$7</formula>
    </cfRule>
    <cfRule type="expression" dxfId="759" priority="255" stopIfTrue="1">
      <formula>$C18&lt;E$7</formula>
    </cfRule>
    <cfRule type="expression" dxfId="758" priority="253" stopIfTrue="1">
      <formula>$C18&lt;E$7</formula>
    </cfRule>
    <cfRule type="expression" dxfId="757" priority="252" stopIfTrue="1">
      <formula>$C18=E$7</formula>
    </cfRule>
  </conditionalFormatting>
  <conditionalFormatting sqref="E20">
    <cfRule type="expression" dxfId="756" priority="314" stopIfTrue="1">
      <formula>$C20=E$7</formula>
    </cfRule>
    <cfRule type="expression" dxfId="755" priority="313" stopIfTrue="1">
      <formula>$C20&lt;E$7</formula>
    </cfRule>
    <cfRule type="expression" dxfId="754" priority="312" stopIfTrue="1">
      <formula>$C20=E$7</formula>
    </cfRule>
    <cfRule type="expression" dxfId="753" priority="317" stopIfTrue="1">
      <formula>$C20&lt;E$7</formula>
    </cfRule>
    <cfRule type="expression" dxfId="752" priority="315" stopIfTrue="1">
      <formula>$C20&lt;E$7</formula>
    </cfRule>
    <cfRule type="expression" dxfId="751" priority="316" stopIfTrue="1">
      <formula>$C20=E$7</formula>
    </cfRule>
  </conditionalFormatting>
  <conditionalFormatting sqref="E21">
    <cfRule type="expression" dxfId="750" priority="350" stopIfTrue="1">
      <formula>$C21=E$7</formula>
    </cfRule>
    <cfRule type="expression" dxfId="749" priority="351" stopIfTrue="1">
      <formula>$C21&lt;E$7</formula>
    </cfRule>
    <cfRule type="expression" dxfId="748" priority="348" stopIfTrue="1">
      <formula>$C21=E$7</formula>
    </cfRule>
    <cfRule type="expression" dxfId="747" priority="349" stopIfTrue="1">
      <formula>$C21&lt;E$7</formula>
    </cfRule>
  </conditionalFormatting>
  <conditionalFormatting sqref="E21:E22">
    <cfRule type="expression" dxfId="746" priority="353" stopIfTrue="1">
      <formula>$C21&lt;E$7</formula>
    </cfRule>
    <cfRule type="expression" dxfId="745" priority="352" stopIfTrue="1">
      <formula>$C21=E$7</formula>
    </cfRule>
  </conditionalFormatting>
  <conditionalFormatting sqref="E22">
    <cfRule type="expression" dxfId="744" priority="393" stopIfTrue="1">
      <formula>$C22&lt;E$7</formula>
    </cfRule>
    <cfRule type="expression" dxfId="743" priority="391" stopIfTrue="1">
      <formula>$C22&lt;E$7</formula>
    </cfRule>
    <cfRule type="expression" dxfId="742" priority="390" stopIfTrue="1">
      <formula>$C22=E$7</formula>
    </cfRule>
    <cfRule type="expression" dxfId="741" priority="392" stopIfTrue="1">
      <formula>$C22=E$7</formula>
    </cfRule>
  </conditionalFormatting>
  <conditionalFormatting sqref="E23">
    <cfRule type="expression" dxfId="740" priority="431" stopIfTrue="1">
      <formula>$C23&lt;E$7</formula>
    </cfRule>
    <cfRule type="expression" dxfId="739" priority="430" stopIfTrue="1">
      <formula>$C23=E$7</formula>
    </cfRule>
    <cfRule type="expression" dxfId="738" priority="429" stopIfTrue="1">
      <formula>$C23&lt;E$7</formula>
    </cfRule>
    <cfRule type="expression" dxfId="737" priority="428" stopIfTrue="1">
      <formula>$C23=E$7</formula>
    </cfRule>
  </conditionalFormatting>
  <conditionalFormatting sqref="E23:E24">
    <cfRule type="expression" dxfId="736" priority="433" stopIfTrue="1">
      <formula>$C23&lt;E$7</formula>
    </cfRule>
    <cfRule type="expression" dxfId="735" priority="432" stopIfTrue="1">
      <formula>$C23=E$7</formula>
    </cfRule>
  </conditionalFormatting>
  <conditionalFormatting sqref="E24">
    <cfRule type="expression" dxfId="734" priority="472" stopIfTrue="1">
      <formula>$C24=E$7</formula>
    </cfRule>
    <cfRule type="expression" dxfId="733" priority="473" stopIfTrue="1">
      <formula>$C24&lt;E$7</formula>
    </cfRule>
    <cfRule type="expression" dxfId="732" priority="475" stopIfTrue="1">
      <formula>$C24&lt;E$7</formula>
    </cfRule>
    <cfRule type="expression" dxfId="731" priority="474" stopIfTrue="1">
      <formula>$C24=E$7</formula>
    </cfRule>
  </conditionalFormatting>
  <conditionalFormatting sqref="E25">
    <cfRule type="expression" dxfId="730" priority="515" stopIfTrue="1">
      <formula>$C25&lt;E$7</formula>
    </cfRule>
    <cfRule type="expression" dxfId="729" priority="516" stopIfTrue="1">
      <formula>$C25=E$7</formula>
    </cfRule>
    <cfRule type="expression" dxfId="728" priority="517" stopIfTrue="1">
      <formula>$C25&lt;E$7</formula>
    </cfRule>
    <cfRule type="expression" dxfId="727" priority="514" stopIfTrue="1">
      <formula>$C25=E$7</formula>
    </cfRule>
    <cfRule type="expression" dxfId="726" priority="513" stopIfTrue="1">
      <formula>$C25&lt;E$7</formula>
    </cfRule>
    <cfRule type="expression" dxfId="725" priority="512" stopIfTrue="1">
      <formula>$C25=E$7</formula>
    </cfRule>
  </conditionalFormatting>
  <conditionalFormatting sqref="E15:F15">
    <cfRule type="expression" dxfId="724" priority="188" stopIfTrue="1">
      <formula>$C15=E$7</formula>
    </cfRule>
    <cfRule type="expression" dxfId="723" priority="189" stopIfTrue="1">
      <formula>$C15&lt;E$7</formula>
    </cfRule>
  </conditionalFormatting>
  <conditionalFormatting sqref="E16:F16">
    <cfRule type="expression" dxfId="722" priority="204" stopIfTrue="1">
      <formula>$C16=E$7</formula>
    </cfRule>
    <cfRule type="expression" dxfId="721" priority="205" stopIfTrue="1">
      <formula>$C16&lt;E$7</formula>
    </cfRule>
  </conditionalFormatting>
  <conditionalFormatting sqref="E17:F17">
    <cfRule type="expression" dxfId="720" priority="224" stopIfTrue="1">
      <formula>$C17=E$7</formula>
    </cfRule>
    <cfRule type="expression" dxfId="719" priority="225" stopIfTrue="1">
      <formula>$C17&lt;E$7</formula>
    </cfRule>
  </conditionalFormatting>
  <conditionalFormatting sqref="E18:F19">
    <cfRule type="expression" dxfId="718" priority="249" stopIfTrue="1">
      <formula>$C18&lt;E$7</formula>
    </cfRule>
    <cfRule type="expression" dxfId="717" priority="248" stopIfTrue="1">
      <formula>$C18=E$7</formula>
    </cfRule>
  </conditionalFormatting>
  <conditionalFormatting sqref="E20:F20">
    <cfRule type="expression" dxfId="716" priority="309" stopIfTrue="1">
      <formula>$C20&lt;E$7</formula>
    </cfRule>
    <cfRule type="expression" dxfId="715" priority="308" stopIfTrue="1">
      <formula>$C20=E$7</formula>
    </cfRule>
  </conditionalFormatting>
  <conditionalFormatting sqref="E21:F22">
    <cfRule type="expression" dxfId="714" priority="344" stopIfTrue="1">
      <formula>$C21=E$7</formula>
    </cfRule>
    <cfRule type="expression" dxfId="713" priority="345" stopIfTrue="1">
      <formula>$C21&lt;E$7</formula>
    </cfRule>
  </conditionalFormatting>
  <conditionalFormatting sqref="E23:F24">
    <cfRule type="expression" dxfId="712" priority="424" stopIfTrue="1">
      <formula>$C23=E$7</formula>
    </cfRule>
    <cfRule type="expression" dxfId="711" priority="425" stopIfTrue="1">
      <formula>$C23&lt;E$7</formula>
    </cfRule>
  </conditionalFormatting>
  <conditionalFormatting sqref="E25:F25">
    <cfRule type="expression" dxfId="710" priority="508" stopIfTrue="1">
      <formula>$C25=E$7</formula>
    </cfRule>
    <cfRule type="expression" dxfId="709" priority="509" stopIfTrue="1">
      <formula>$C25&lt;E$7</formula>
    </cfRule>
  </conditionalFormatting>
  <conditionalFormatting sqref="E33:J33">
    <cfRule type="cellIs" dxfId="708" priority="1056" operator="greaterThan">
      <formula>0</formula>
    </cfRule>
    <cfRule type="cellIs" dxfId="707" priority="1057" operator="lessThan">
      <formula>0</formula>
    </cfRule>
  </conditionalFormatting>
  <conditionalFormatting sqref="E66:J66">
    <cfRule type="cellIs" dxfId="706" priority="911" operator="lessThan">
      <formula>0</formula>
    </cfRule>
    <cfRule type="cellIs" dxfId="705" priority="910" operator="greaterThan">
      <formula>0</formula>
    </cfRule>
  </conditionalFormatting>
  <conditionalFormatting sqref="E99:J99">
    <cfRule type="cellIs" dxfId="704" priority="764" operator="greaterThan">
      <formula>0</formula>
    </cfRule>
    <cfRule type="cellIs" dxfId="703" priority="765" operator="lessThan">
      <formula>0</formula>
    </cfRule>
  </conditionalFormatting>
  <conditionalFormatting sqref="E33:K33">
    <cfRule type="expression" dxfId="702" priority="1043" stopIfTrue="1">
      <formula>E$27=0</formula>
    </cfRule>
  </conditionalFormatting>
  <conditionalFormatting sqref="E66:K66">
    <cfRule type="expression" dxfId="701" priority="897" stopIfTrue="1">
      <formula>E$27=0</formula>
    </cfRule>
  </conditionalFormatting>
  <conditionalFormatting sqref="E99:K99">
    <cfRule type="expression" dxfId="700" priority="751" stopIfTrue="1">
      <formula>E$27=0</formula>
    </cfRule>
  </conditionalFormatting>
  <conditionalFormatting sqref="E129:R129">
    <cfRule type="cellIs" dxfId="699" priority="9048" operator="greaterThan">
      <formula>0</formula>
    </cfRule>
    <cfRule type="cellIs" dxfId="698" priority="9049" operator="lessThan">
      <formula>0</formula>
    </cfRule>
  </conditionalFormatting>
  <conditionalFormatting sqref="F14">
    <cfRule type="expression" priority="520">
      <formula>$C14=F$5</formula>
    </cfRule>
    <cfRule type="cellIs" dxfId="697" priority="521" stopIfTrue="1" operator="equal">
      <formula>0</formula>
    </cfRule>
    <cfRule type="cellIs" dxfId="696" priority="522" operator="lessThan">
      <formula>F13*95%</formula>
    </cfRule>
    <cfRule type="cellIs" dxfId="695" priority="523" operator="greaterThan">
      <formula>F13*120%</formula>
    </cfRule>
    <cfRule type="cellIs" dxfId="694" priority="524" operator="between">
      <formula>F13*0.95</formula>
      <formula>F13*1.2</formula>
    </cfRule>
  </conditionalFormatting>
  <conditionalFormatting sqref="F15">
    <cfRule type="expression" dxfId="693" priority="187" stopIfTrue="1">
      <formula>$C15&lt;F$7</formula>
    </cfRule>
    <cfRule type="expression" dxfId="692" priority="186" stopIfTrue="1">
      <formula>$C15=F$7</formula>
    </cfRule>
  </conditionalFormatting>
  <conditionalFormatting sqref="F33">
    <cfRule type="expression" dxfId="691" priority="1055">
      <formula>$G$27=0</formula>
    </cfRule>
  </conditionalFormatting>
  <conditionalFormatting sqref="F47">
    <cfRule type="cellIs" dxfId="690" priority="526" stopIfTrue="1" operator="equal">
      <formula>0</formula>
    </cfRule>
    <cfRule type="expression" priority="525">
      <formula>$C47=F$5</formula>
    </cfRule>
    <cfRule type="cellIs" dxfId="689" priority="529" operator="between">
      <formula>F46*0.95</formula>
      <formula>F46*1.2</formula>
    </cfRule>
    <cfRule type="cellIs" dxfId="688" priority="528" operator="greaterThan">
      <formula>F46*120%</formula>
    </cfRule>
    <cfRule type="cellIs" dxfId="687" priority="527" operator="lessThan">
      <formula>F46*95%</formula>
    </cfRule>
  </conditionalFormatting>
  <conditionalFormatting sqref="F66">
    <cfRule type="expression" dxfId="686" priority="909">
      <formula>$G$27=0</formula>
    </cfRule>
  </conditionalFormatting>
  <conditionalFormatting sqref="F80 Q89 R90 S91">
    <cfRule type="cellIs" dxfId="685" priority="617" operator="lessThan">
      <formula>F79*95%</formula>
    </cfRule>
  </conditionalFormatting>
  <conditionalFormatting sqref="F80">
    <cfRule type="cellIs" dxfId="684" priority="616" stopIfTrue="1" operator="equal">
      <formula>0</formula>
    </cfRule>
    <cfRule type="cellIs" dxfId="683" priority="619" operator="between">
      <formula>F79*0.95</formula>
      <formula>F79*1.2</formula>
    </cfRule>
    <cfRule type="cellIs" dxfId="682" priority="618" operator="greaterThan">
      <formula>F79*120%</formula>
    </cfRule>
  </conditionalFormatting>
  <conditionalFormatting sqref="F99">
    <cfRule type="expression" dxfId="681" priority="763">
      <formula>$G$27=0</formula>
    </cfRule>
  </conditionalFormatting>
  <conditionalFormatting sqref="F16:G16">
    <cfRule type="expression" dxfId="680" priority="200" stopIfTrue="1">
      <formula>$C16=F$7</formula>
    </cfRule>
    <cfRule type="expression" dxfId="679" priority="201" stopIfTrue="1">
      <formula>$C16&lt;F$7</formula>
    </cfRule>
  </conditionalFormatting>
  <conditionalFormatting sqref="F17:G17">
    <cfRule type="expression" dxfId="678" priority="221" stopIfTrue="1">
      <formula>$C17&lt;F$7</formula>
    </cfRule>
    <cfRule type="expression" dxfId="677" priority="220" stopIfTrue="1">
      <formula>$C17=F$7</formula>
    </cfRule>
  </conditionalFormatting>
  <conditionalFormatting sqref="F18:G19">
    <cfRule type="expression" dxfId="676" priority="244" stopIfTrue="1">
      <formula>$C18=F$7</formula>
    </cfRule>
    <cfRule type="expression" dxfId="675" priority="245" stopIfTrue="1">
      <formula>$C18&lt;F$7</formula>
    </cfRule>
  </conditionalFormatting>
  <conditionalFormatting sqref="F20:G20">
    <cfRule type="expression" dxfId="674" priority="304" stopIfTrue="1">
      <formula>$C20=F$7</formula>
    </cfRule>
    <cfRule type="expression" dxfId="673" priority="305" stopIfTrue="1">
      <formula>$C20&lt;F$7</formula>
    </cfRule>
  </conditionalFormatting>
  <conditionalFormatting sqref="F21:G22">
    <cfRule type="expression" dxfId="672" priority="341" stopIfTrue="1">
      <formula>$C21&lt;F$7</formula>
    </cfRule>
    <cfRule type="expression" dxfId="671" priority="340" stopIfTrue="1">
      <formula>$C21=F$7</formula>
    </cfRule>
  </conditionalFormatting>
  <conditionalFormatting sqref="F23:G24">
    <cfRule type="expression" dxfId="670" priority="420" stopIfTrue="1">
      <formula>$C23=F$7</formula>
    </cfRule>
    <cfRule type="expression" dxfId="669" priority="421" stopIfTrue="1">
      <formula>$C23&lt;F$7</formula>
    </cfRule>
  </conditionalFormatting>
  <conditionalFormatting sqref="F25:G25">
    <cfRule type="expression" dxfId="668" priority="505" stopIfTrue="1">
      <formula>$C25&lt;F$7</formula>
    </cfRule>
    <cfRule type="expression" dxfId="667" priority="504" stopIfTrue="1">
      <formula>$C25=F$7</formula>
    </cfRule>
  </conditionalFormatting>
  <conditionalFormatting sqref="F12:I13">
    <cfRule type="expression" dxfId="666" priority="1080" stopIfTrue="1">
      <formula>$C12=F$7</formula>
    </cfRule>
    <cfRule type="expression" dxfId="665" priority="1081" stopIfTrue="1">
      <formula>$C12&lt;F$7</formula>
    </cfRule>
  </conditionalFormatting>
  <conditionalFormatting sqref="F45:I46 L45:O51 G47:I47 H48:I48 M52:O52 N53:O53">
    <cfRule type="expression" dxfId="664" priority="934" stopIfTrue="1">
      <formula>$C45=F$7</formula>
    </cfRule>
    <cfRule type="expression" dxfId="663" priority="935" stopIfTrue="1">
      <formula>$C45&lt;F$7</formula>
    </cfRule>
  </conditionalFormatting>
  <conditionalFormatting sqref="F78:I79 L78:O84 G80:I80 H81:I81 M85:O85 N86:O86">
    <cfRule type="expression" dxfId="662" priority="609" stopIfTrue="1">
      <formula>$C78&lt;F$7</formula>
    </cfRule>
    <cfRule type="expression" dxfId="661" priority="608" stopIfTrue="1">
      <formula>$C78=F$7</formula>
    </cfRule>
  </conditionalFormatting>
  <conditionalFormatting sqref="G15">
    <cfRule type="cellIs" dxfId="660" priority="107" operator="between">
      <formula>G14*0.95</formula>
      <formula>G14*1.2</formula>
    </cfRule>
    <cfRule type="cellIs" dxfId="659" priority="106" operator="greaterThan">
      <formula>G14*120%</formula>
    </cfRule>
    <cfRule type="expression" priority="103">
      <formula>$C15=G$5</formula>
    </cfRule>
    <cfRule type="cellIs" dxfId="658" priority="105" operator="lessThan">
      <formula>G14*95%</formula>
    </cfRule>
    <cfRule type="cellIs" dxfId="657" priority="104" stopIfTrue="1" operator="equal">
      <formula>0</formula>
    </cfRule>
  </conditionalFormatting>
  <conditionalFormatting sqref="G16">
    <cfRule type="expression" dxfId="656" priority="199" stopIfTrue="1">
      <formula>$C16&lt;G$7</formula>
    </cfRule>
    <cfRule type="expression" dxfId="655" priority="198" stopIfTrue="1">
      <formula>$C16=G$7</formula>
    </cfRule>
  </conditionalFormatting>
  <conditionalFormatting sqref="G48">
    <cfRule type="cellIs" dxfId="654" priority="869" operator="lessThan">
      <formula>G47*95%</formula>
    </cfRule>
    <cfRule type="cellIs" dxfId="653" priority="868" stopIfTrue="1" operator="equal">
      <formula>0</formula>
    </cfRule>
    <cfRule type="cellIs" dxfId="652" priority="870" operator="greaterThan">
      <formula>G47*120%</formula>
    </cfRule>
    <cfRule type="expression" priority="867">
      <formula>$C48=G$5</formula>
    </cfRule>
    <cfRule type="cellIs" dxfId="651" priority="871" operator="between">
      <formula>G47*0.95</formula>
      <formula>G47*1.2</formula>
    </cfRule>
  </conditionalFormatting>
  <conditionalFormatting sqref="G81">
    <cfRule type="expression" priority="594">
      <formula>$C81=G$5</formula>
    </cfRule>
    <cfRule type="cellIs" dxfId="650" priority="597" operator="greaterThan">
      <formula>G80*120%</formula>
    </cfRule>
    <cfRule type="cellIs" dxfId="649" priority="598" operator="between">
      <formula>G80*0.95</formula>
      <formula>G80*1.2</formula>
    </cfRule>
    <cfRule type="cellIs" dxfId="648" priority="596" operator="lessThan">
      <formula>G80*95%</formula>
    </cfRule>
    <cfRule type="cellIs" dxfId="647" priority="595" stopIfTrue="1" operator="equal">
      <formula>0</formula>
    </cfRule>
  </conditionalFormatting>
  <conditionalFormatting sqref="G17:H17">
    <cfRule type="expression" dxfId="646" priority="216" stopIfTrue="1">
      <formula>$C17=G$7</formula>
    </cfRule>
    <cfRule type="expression" dxfId="645" priority="217" stopIfTrue="1">
      <formula>$C17&lt;G$7</formula>
    </cfRule>
  </conditionalFormatting>
  <conditionalFormatting sqref="G14:I14">
    <cfRule type="expression" dxfId="644" priority="1092" stopIfTrue="1">
      <formula>$C14=G$7</formula>
    </cfRule>
    <cfRule type="expression" dxfId="643" priority="1093" stopIfTrue="1">
      <formula>$C14&lt;G$7</formula>
    </cfRule>
  </conditionalFormatting>
  <conditionalFormatting sqref="G18:I19">
    <cfRule type="expression" dxfId="642" priority="240" stopIfTrue="1">
      <formula>$C18=G$7</formula>
    </cfRule>
    <cfRule type="expression" dxfId="641" priority="241" stopIfTrue="1">
      <formula>$C18&lt;G$7</formula>
    </cfRule>
  </conditionalFormatting>
  <conditionalFormatting sqref="G20:I20">
    <cfRule type="expression" dxfId="640" priority="300" stopIfTrue="1">
      <formula>$C20=G$7</formula>
    </cfRule>
    <cfRule type="expression" dxfId="639" priority="301" stopIfTrue="1">
      <formula>$C20&lt;G$7</formula>
    </cfRule>
  </conditionalFormatting>
  <conditionalFormatting sqref="G21:I22">
    <cfRule type="expression" dxfId="638" priority="336" stopIfTrue="1">
      <formula>$C21=G$7</formula>
    </cfRule>
    <cfRule type="expression" dxfId="637" priority="337" stopIfTrue="1">
      <formula>$C21&lt;G$7</formula>
    </cfRule>
  </conditionalFormatting>
  <conditionalFormatting sqref="G23:I24">
    <cfRule type="expression" dxfId="636" priority="417" stopIfTrue="1">
      <formula>$C23&lt;G$7</formula>
    </cfRule>
    <cfRule type="expression" dxfId="635" priority="416" stopIfTrue="1">
      <formula>$C23=G$7</formula>
    </cfRule>
  </conditionalFormatting>
  <conditionalFormatting sqref="G25:I25">
    <cfRule type="expression" dxfId="634" priority="501" stopIfTrue="1">
      <formula>$C25&lt;G$7</formula>
    </cfRule>
    <cfRule type="expression" dxfId="633" priority="500" stopIfTrue="1">
      <formula>$C25=G$7</formula>
    </cfRule>
  </conditionalFormatting>
  <conditionalFormatting sqref="G33:S33">
    <cfRule type="expression" dxfId="632" priority="1035">
      <formula>$G$27=0</formula>
    </cfRule>
  </conditionalFormatting>
  <conditionalFormatting sqref="G66:S66">
    <cfRule type="expression" dxfId="631" priority="889">
      <formula>$G$27=0</formula>
    </cfRule>
  </conditionalFormatting>
  <conditionalFormatting sqref="G99:S99">
    <cfRule type="expression" dxfId="630" priority="743">
      <formula>$G$27=0</formula>
    </cfRule>
  </conditionalFormatting>
  <conditionalFormatting sqref="H16">
    <cfRule type="expression" priority="98">
      <formula>$C16=H$5</formula>
    </cfRule>
    <cfRule type="cellIs" dxfId="629" priority="99" stopIfTrue="1" operator="equal">
      <formula>0</formula>
    </cfRule>
    <cfRule type="cellIs" dxfId="628" priority="100" operator="lessThan">
      <formula>H15*95%</formula>
    </cfRule>
    <cfRule type="cellIs" dxfId="627" priority="101" operator="greaterThan">
      <formula>H15*120%</formula>
    </cfRule>
    <cfRule type="cellIs" dxfId="626" priority="102" operator="between">
      <formula>H15*0.95</formula>
      <formula>H15*1.2</formula>
    </cfRule>
  </conditionalFormatting>
  <conditionalFormatting sqref="H17">
    <cfRule type="expression" dxfId="625" priority="215" stopIfTrue="1">
      <formula>$C17&lt;H$7</formula>
    </cfRule>
    <cfRule type="expression" dxfId="624" priority="214" stopIfTrue="1">
      <formula>$C17=H$7</formula>
    </cfRule>
  </conditionalFormatting>
  <conditionalFormatting sqref="H49">
    <cfRule type="cellIs" dxfId="623" priority="862" operator="lessThan">
      <formula>H48*95%</formula>
    </cfRule>
    <cfRule type="cellIs" dxfId="622" priority="864" operator="between">
      <formula>H48*0.95</formula>
      <formula>H48*1.2</formula>
    </cfRule>
    <cfRule type="expression" priority="860">
      <formula>$C49=H$5</formula>
    </cfRule>
    <cfRule type="cellIs" dxfId="621" priority="861" stopIfTrue="1" operator="equal">
      <formula>0</formula>
    </cfRule>
    <cfRule type="cellIs" dxfId="620" priority="863" operator="greaterThan">
      <formula>H48*120%</formula>
    </cfRule>
  </conditionalFormatting>
  <conditionalFormatting sqref="H82">
    <cfRule type="expression" priority="587">
      <formula>$C82=H$5</formula>
    </cfRule>
    <cfRule type="cellIs" dxfId="619" priority="588" stopIfTrue="1" operator="equal">
      <formula>0</formula>
    </cfRule>
    <cfRule type="cellIs" dxfId="618" priority="589" operator="lessThan">
      <formula>H81*95%</formula>
    </cfRule>
    <cfRule type="cellIs" dxfId="617" priority="590" operator="greaterThan">
      <formula>H81*120%</formula>
    </cfRule>
    <cfRule type="cellIs" dxfId="616" priority="591" operator="between">
      <formula>H81*0.95</formula>
      <formula>H81*1.2</formula>
    </cfRule>
  </conditionalFormatting>
  <conditionalFormatting sqref="H15:I15">
    <cfRule type="expression" dxfId="615" priority="111" stopIfTrue="1">
      <formula>$C15&lt;H$7</formula>
    </cfRule>
    <cfRule type="expression" dxfId="614" priority="108" stopIfTrue="1">
      <formula>$C15=H$7</formula>
    </cfRule>
    <cfRule type="expression" dxfId="613" priority="110" stopIfTrue="1">
      <formula>$C15=H$7</formula>
    </cfRule>
    <cfRule type="expression" dxfId="612" priority="109" stopIfTrue="1">
      <formula>$C15&lt;H$7</formula>
    </cfRule>
  </conditionalFormatting>
  <conditionalFormatting sqref="H18:J19">
    <cfRule type="expression" dxfId="611" priority="236" stopIfTrue="1">
      <formula>$C18=H$7</formula>
    </cfRule>
    <cfRule type="expression" dxfId="610" priority="237" stopIfTrue="1">
      <formula>$C18&lt;H$7</formula>
    </cfRule>
  </conditionalFormatting>
  <conditionalFormatting sqref="H20:J20">
    <cfRule type="expression" dxfId="609" priority="297" stopIfTrue="1">
      <formula>$C20&lt;H$7</formula>
    </cfRule>
    <cfRule type="expression" dxfId="608" priority="296" stopIfTrue="1">
      <formula>$C20=H$7</formula>
    </cfRule>
  </conditionalFormatting>
  <conditionalFormatting sqref="H21:J22">
    <cfRule type="expression" dxfId="607" priority="333" stopIfTrue="1">
      <formula>$C21&lt;H$7</formula>
    </cfRule>
    <cfRule type="expression" dxfId="606" priority="332" stopIfTrue="1">
      <formula>$C21=H$7</formula>
    </cfRule>
  </conditionalFormatting>
  <conditionalFormatting sqref="H23:J24">
    <cfRule type="expression" dxfId="605" priority="413" stopIfTrue="1">
      <formula>$C23&lt;H$7</formula>
    </cfRule>
    <cfRule type="expression" dxfId="604" priority="412" stopIfTrue="1">
      <formula>$C23=H$7</formula>
    </cfRule>
  </conditionalFormatting>
  <conditionalFormatting sqref="H25:J25">
    <cfRule type="expression" dxfId="603" priority="496" stopIfTrue="1">
      <formula>$C25=H$7</formula>
    </cfRule>
    <cfRule type="expression" dxfId="602" priority="497" stopIfTrue="1">
      <formula>$C25&lt;H$7</formula>
    </cfRule>
  </conditionalFormatting>
  <conditionalFormatting sqref="I16">
    <cfRule type="expression" dxfId="601" priority="14" stopIfTrue="1">
      <formula>$C16=I$7</formula>
    </cfRule>
    <cfRule type="expression" dxfId="600" priority="15" stopIfTrue="1">
      <formula>$C16&lt;I$7</formula>
    </cfRule>
  </conditionalFormatting>
  <conditionalFormatting sqref="I49">
    <cfRule type="expression" dxfId="599" priority="26" stopIfTrue="1">
      <formula>$C49&lt;I$7</formula>
    </cfRule>
    <cfRule type="expression" dxfId="598" priority="25" stopIfTrue="1">
      <formula>$C49=I$7</formula>
    </cfRule>
  </conditionalFormatting>
  <conditionalFormatting sqref="I82">
    <cfRule type="expression" dxfId="597" priority="19" stopIfTrue="1">
      <formula>$C82&lt;I$7</formula>
    </cfRule>
    <cfRule type="expression" dxfId="596" priority="18" stopIfTrue="1">
      <formula>$C82=I$7</formula>
    </cfRule>
  </conditionalFormatting>
  <conditionalFormatting sqref="I16:J16">
    <cfRule type="expression" dxfId="595" priority="17" stopIfTrue="1">
      <formula>$C16&lt;I$7</formula>
    </cfRule>
    <cfRule type="expression" dxfId="594" priority="16" stopIfTrue="1">
      <formula>$C16=I$7</formula>
    </cfRule>
  </conditionalFormatting>
  <conditionalFormatting sqref="I17:J17">
    <cfRule type="cellIs" dxfId="593" priority="13" operator="between">
      <formula>I16*0.95</formula>
      <formula>I16*1.2</formula>
    </cfRule>
    <cfRule type="cellIs" dxfId="592" priority="12" operator="greaterThan">
      <formula>I16*120%</formula>
    </cfRule>
    <cfRule type="cellIs" dxfId="591" priority="11" operator="lessThan">
      <formula>I16*95%</formula>
    </cfRule>
    <cfRule type="cellIs" dxfId="590" priority="10" stopIfTrue="1" operator="equal">
      <formula>0</formula>
    </cfRule>
    <cfRule type="expression" priority="9">
      <formula>$C17=I$5</formula>
    </cfRule>
  </conditionalFormatting>
  <conditionalFormatting sqref="I50:J50">
    <cfRule type="cellIs" dxfId="589" priority="28" stopIfTrue="1" operator="equal">
      <formula>0</formula>
    </cfRule>
    <cfRule type="expression" priority="27">
      <formula>$C50=I$5</formula>
    </cfRule>
    <cfRule type="cellIs" dxfId="588" priority="29" operator="lessThan">
      <formula>I49*95%</formula>
    </cfRule>
    <cfRule type="cellIs" dxfId="587" priority="30" operator="greaterThan">
      <formula>I49*120%</formula>
    </cfRule>
    <cfRule type="cellIs" dxfId="586" priority="31" operator="between">
      <formula>I49*0.95</formula>
      <formula>I49*1.2</formula>
    </cfRule>
  </conditionalFormatting>
  <conditionalFormatting sqref="I83:J83">
    <cfRule type="cellIs" dxfId="585" priority="22" operator="lessThan">
      <formula>I82*95%</formula>
    </cfRule>
    <cfRule type="cellIs" dxfId="584" priority="23" operator="greaterThan">
      <formula>I82*120%</formula>
    </cfRule>
    <cfRule type="cellIs" dxfId="583" priority="24" operator="between">
      <formula>I82*0.95</formula>
      <formula>I82*1.2</formula>
    </cfRule>
    <cfRule type="cellIs" dxfId="582" priority="21" stopIfTrue="1" operator="equal">
      <formula>0</formula>
    </cfRule>
    <cfRule type="expression" priority="20">
      <formula>$C83=I$5</formula>
    </cfRule>
  </conditionalFormatting>
  <conditionalFormatting sqref="J15">
    <cfRule type="expression" dxfId="581" priority="119" stopIfTrue="1">
      <formula>$C15&lt;J$7</formula>
    </cfRule>
    <cfRule type="expression" dxfId="580" priority="118" stopIfTrue="1">
      <formula>$C15=J$7</formula>
    </cfRule>
  </conditionalFormatting>
  <conditionalFormatting sqref="J15:J16">
    <cfRule type="expression" dxfId="579" priority="114" stopIfTrue="1">
      <formula>$C15=J$7</formula>
    </cfRule>
    <cfRule type="expression" dxfId="578" priority="115" stopIfTrue="1">
      <formula>$C15&lt;J$7</formula>
    </cfRule>
  </conditionalFormatting>
  <conditionalFormatting sqref="J18:J19">
    <cfRule type="expression" dxfId="577" priority="234" stopIfTrue="1">
      <formula>$C18=J$7</formula>
    </cfRule>
    <cfRule type="expression" dxfId="576" priority="235" stopIfTrue="1">
      <formula>$C18&lt;J$7</formula>
    </cfRule>
  </conditionalFormatting>
  <conditionalFormatting sqref="J20:K20">
    <cfRule type="expression" dxfId="575" priority="292" stopIfTrue="1">
      <formula>$C20=J$7</formula>
    </cfRule>
    <cfRule type="expression" dxfId="574" priority="293" stopIfTrue="1">
      <formula>$C20&lt;J$7</formula>
    </cfRule>
  </conditionalFormatting>
  <conditionalFormatting sqref="J21:K22">
    <cfRule type="expression" dxfId="573" priority="328" stopIfTrue="1">
      <formula>$C21=J$7</formula>
    </cfRule>
    <cfRule type="expression" dxfId="572" priority="329" stopIfTrue="1">
      <formula>$C21&lt;J$7</formula>
    </cfRule>
  </conditionalFormatting>
  <conditionalFormatting sqref="J23:K24">
    <cfRule type="expression" dxfId="571" priority="409" stopIfTrue="1">
      <formula>$C23&lt;J$7</formula>
    </cfRule>
    <cfRule type="expression" dxfId="570" priority="408" stopIfTrue="1">
      <formula>$C23=J$7</formula>
    </cfRule>
  </conditionalFormatting>
  <conditionalFormatting sqref="J25:K25">
    <cfRule type="expression" dxfId="569" priority="492" stopIfTrue="1">
      <formula>$C25=J$7</formula>
    </cfRule>
    <cfRule type="expression" dxfId="568" priority="493" stopIfTrue="1">
      <formula>$C25&lt;J$7</formula>
    </cfRule>
  </conditionalFormatting>
  <conditionalFormatting sqref="J30:K30">
    <cfRule type="cellIs" dxfId="567" priority="37" operator="greaterThan">
      <formula>$K$31</formula>
    </cfRule>
  </conditionalFormatting>
  <conditionalFormatting sqref="J63:K63">
    <cfRule type="cellIs" dxfId="566" priority="912" operator="greaterThan">
      <formula>$K$31</formula>
    </cfRule>
  </conditionalFormatting>
  <conditionalFormatting sqref="J96:K96">
    <cfRule type="cellIs" dxfId="565" priority="766" operator="greaterThan">
      <formula>$K$31</formula>
    </cfRule>
  </conditionalFormatting>
  <conditionalFormatting sqref="K18">
    <cfRule type="cellIs" dxfId="564" priority="92" operator="between">
      <formula>K17*0.95</formula>
      <formula>K17*1.2</formula>
    </cfRule>
    <cfRule type="cellIs" dxfId="563" priority="91" operator="greaterThan">
      <formula>K17*120%</formula>
    </cfRule>
    <cfRule type="cellIs" dxfId="562" priority="90" operator="lessThan">
      <formula>K17*95%</formula>
    </cfRule>
    <cfRule type="cellIs" dxfId="561" priority="89" stopIfTrue="1" operator="equal">
      <formula>0</formula>
    </cfRule>
    <cfRule type="expression" priority="88">
      <formula>$C18=K$5</formula>
    </cfRule>
  </conditionalFormatting>
  <conditionalFormatting sqref="K19">
    <cfRule type="expression" dxfId="560" priority="261" stopIfTrue="1">
      <formula>$C19&lt;K$7</formula>
    </cfRule>
    <cfRule type="expression" dxfId="559" priority="258" stopIfTrue="1">
      <formula>$C19=K$7</formula>
    </cfRule>
    <cfRule type="expression" dxfId="558" priority="260" stopIfTrue="1">
      <formula>$C19=K$7</formula>
    </cfRule>
    <cfRule type="expression" dxfId="557" priority="259" stopIfTrue="1">
      <formula>$C19&lt;K$7</formula>
    </cfRule>
  </conditionalFormatting>
  <conditionalFormatting sqref="K51">
    <cfRule type="cellIs" dxfId="556" priority="840" stopIfTrue="1" operator="equal">
      <formula>0</formula>
    </cfRule>
    <cfRule type="cellIs" dxfId="555" priority="843" operator="between">
      <formula>K50*0.95</formula>
      <formula>K50*1.2</formula>
    </cfRule>
    <cfRule type="cellIs" dxfId="554" priority="842" operator="greaterThan">
      <formula>K50*120%</formula>
    </cfRule>
    <cfRule type="cellIs" dxfId="553" priority="841" operator="lessThan">
      <formula>K50*95%</formula>
    </cfRule>
    <cfRule type="expression" priority="839">
      <formula>$C51=K$5</formula>
    </cfRule>
  </conditionalFormatting>
  <conditionalFormatting sqref="K84">
    <cfRule type="cellIs" dxfId="552" priority="573" stopIfTrue="1" operator="equal">
      <formula>0</formula>
    </cfRule>
    <cfRule type="cellIs" dxfId="551" priority="576" operator="between">
      <formula>K83*0.95</formula>
      <formula>K83*1.2</formula>
    </cfRule>
    <cfRule type="expression" priority="572">
      <formula>$C84=K$5</formula>
    </cfRule>
    <cfRule type="cellIs" dxfId="550" priority="575" operator="greaterThan">
      <formula>K83*120%</formula>
    </cfRule>
    <cfRule type="cellIs" dxfId="549" priority="574" operator="lessThan">
      <formula>K83*95%</formula>
    </cfRule>
  </conditionalFormatting>
  <conditionalFormatting sqref="K20:L20">
    <cfRule type="expression" dxfId="548" priority="288" stopIfTrue="1">
      <formula>$C20=K$7</formula>
    </cfRule>
    <cfRule type="expression" dxfId="547" priority="289" stopIfTrue="1">
      <formula>$C20&lt;K$7</formula>
    </cfRule>
  </conditionalFormatting>
  <conditionalFormatting sqref="K21:L22">
    <cfRule type="expression" dxfId="546" priority="325" stopIfTrue="1">
      <formula>$C21&lt;K$7</formula>
    </cfRule>
    <cfRule type="expression" dxfId="545" priority="324" stopIfTrue="1">
      <formula>$C21=K$7</formula>
    </cfRule>
  </conditionalFormatting>
  <conditionalFormatting sqref="K23:L24">
    <cfRule type="expression" dxfId="544" priority="405" stopIfTrue="1">
      <formula>$C23&lt;K$7</formula>
    </cfRule>
    <cfRule type="expression" dxfId="543" priority="404" stopIfTrue="1">
      <formula>$C23=K$7</formula>
    </cfRule>
  </conditionalFormatting>
  <conditionalFormatting sqref="K25:L25">
    <cfRule type="expression" dxfId="542" priority="488" stopIfTrue="1">
      <formula>$C25=K$7</formula>
    </cfRule>
    <cfRule type="expression" dxfId="541" priority="489" stopIfTrue="1">
      <formula>$C25&lt;K$7</formula>
    </cfRule>
  </conditionalFormatting>
  <conditionalFormatting sqref="K15:O17">
    <cfRule type="expression" dxfId="540" priority="176" stopIfTrue="1">
      <formula>$C15=K$7</formula>
    </cfRule>
    <cfRule type="expression" dxfId="539" priority="177" stopIfTrue="1">
      <formula>$C15&lt;K$7</formula>
    </cfRule>
    <cfRule type="expression" dxfId="538" priority="178" stopIfTrue="1">
      <formula>$C15=K$7</formula>
    </cfRule>
    <cfRule type="expression" dxfId="537" priority="179" stopIfTrue="1">
      <formula>$C15&lt;K$7</formula>
    </cfRule>
  </conditionalFormatting>
  <conditionalFormatting sqref="K33:O33">
    <cfRule type="cellIs" dxfId="536" priority="1044" operator="greaterThan">
      <formula>0</formula>
    </cfRule>
    <cfRule type="cellIs" dxfId="535" priority="1045" operator="lessThan">
      <formula>0</formula>
    </cfRule>
  </conditionalFormatting>
  <conditionalFormatting sqref="K66:O66">
    <cfRule type="cellIs" dxfId="534" priority="899" operator="lessThan">
      <formula>0</formula>
    </cfRule>
    <cfRule type="cellIs" dxfId="533" priority="898" operator="greaterThan">
      <formula>0</formula>
    </cfRule>
  </conditionalFormatting>
  <conditionalFormatting sqref="K99:O99">
    <cfRule type="cellIs" dxfId="532" priority="753" operator="lessThan">
      <formula>0</formula>
    </cfRule>
    <cfRule type="cellIs" dxfId="531" priority="752" operator="greaterThan">
      <formula>0</formula>
    </cfRule>
  </conditionalFormatting>
  <conditionalFormatting sqref="L18">
    <cfRule type="expression" dxfId="530" priority="167" stopIfTrue="1">
      <formula>$C18&lt;L$7</formula>
    </cfRule>
    <cfRule type="expression" dxfId="529" priority="165" stopIfTrue="1">
      <formula>$C18&lt;L$7</formula>
    </cfRule>
    <cfRule type="expression" dxfId="528" priority="164" stopIfTrue="1">
      <formula>$C18=L$7</formula>
    </cfRule>
    <cfRule type="expression" dxfId="527" priority="166" stopIfTrue="1">
      <formula>$C18=L$7</formula>
    </cfRule>
  </conditionalFormatting>
  <conditionalFormatting sqref="L19">
    <cfRule type="cellIs" dxfId="526" priority="85" operator="lessThan">
      <formula>L18*95%</formula>
    </cfRule>
    <cfRule type="cellIs" dxfId="525" priority="84" stopIfTrue="1" operator="equal">
      <formula>0</formula>
    </cfRule>
    <cfRule type="cellIs" dxfId="524" priority="87" operator="between">
      <formula>L18*0.95</formula>
      <formula>L18*1.2</formula>
    </cfRule>
    <cfRule type="cellIs" dxfId="523" priority="86" operator="greaterThan">
      <formula>L18*120%</formula>
    </cfRule>
    <cfRule type="expression" priority="83">
      <formula>$C19=L$5</formula>
    </cfRule>
  </conditionalFormatting>
  <conditionalFormatting sqref="L20">
    <cfRule type="expression" dxfId="522" priority="286" stopIfTrue="1">
      <formula>$C20=L$7</formula>
    </cfRule>
    <cfRule type="expression" dxfId="521" priority="287" stopIfTrue="1">
      <formula>$C20&lt;L$7</formula>
    </cfRule>
  </conditionalFormatting>
  <conditionalFormatting sqref="L52">
    <cfRule type="cellIs" dxfId="520" priority="836" operator="lessThan">
      <formula>L51*95%</formula>
    </cfRule>
    <cfRule type="expression" priority="834">
      <formula>$C52=L$5</formula>
    </cfRule>
    <cfRule type="cellIs" dxfId="519" priority="835" stopIfTrue="1" operator="equal">
      <formula>0</formula>
    </cfRule>
    <cfRule type="cellIs" dxfId="518" priority="838" operator="between">
      <formula>L51*0.95</formula>
      <formula>L51*1.2</formula>
    </cfRule>
    <cfRule type="cellIs" dxfId="517" priority="837" operator="greaterThan">
      <formula>L51*120%</formula>
    </cfRule>
  </conditionalFormatting>
  <conditionalFormatting sqref="L85">
    <cfRule type="expression" priority="567">
      <formula>$C85=L$5</formula>
    </cfRule>
    <cfRule type="cellIs" dxfId="516" priority="568" stopIfTrue="1" operator="equal">
      <formula>0</formula>
    </cfRule>
    <cfRule type="cellIs" dxfId="515" priority="571" operator="between">
      <formula>L84*0.95</formula>
      <formula>L84*1.2</formula>
    </cfRule>
    <cfRule type="cellIs" dxfId="514" priority="570" operator="greaterThan">
      <formula>L84*120%</formula>
    </cfRule>
    <cfRule type="cellIs" dxfId="513" priority="569" operator="lessThan">
      <formula>L84*95%</formula>
    </cfRule>
  </conditionalFormatting>
  <conditionalFormatting sqref="L21:M22">
    <cfRule type="expression" dxfId="512" priority="321" stopIfTrue="1">
      <formula>$C21&lt;L$7</formula>
    </cfRule>
    <cfRule type="expression" dxfId="511" priority="320" stopIfTrue="1">
      <formula>$C21=L$7</formula>
    </cfRule>
  </conditionalFormatting>
  <conditionalFormatting sqref="L23:M24">
    <cfRule type="expression" dxfId="510" priority="400" stopIfTrue="1">
      <formula>$C23=L$7</formula>
    </cfRule>
    <cfRule type="expression" dxfId="509" priority="401" stopIfTrue="1">
      <formula>$C23&lt;L$7</formula>
    </cfRule>
  </conditionalFormatting>
  <conditionalFormatting sqref="L25:M25">
    <cfRule type="expression" dxfId="508" priority="485" stopIfTrue="1">
      <formula>$C25&lt;L$7</formula>
    </cfRule>
    <cfRule type="expression" dxfId="507" priority="484" stopIfTrue="1">
      <formula>$C25=L$7</formula>
    </cfRule>
  </conditionalFormatting>
  <conditionalFormatting sqref="L33:O33">
    <cfRule type="expression" dxfId="506" priority="1054" stopIfTrue="1">
      <formula>L$27=0</formula>
    </cfRule>
  </conditionalFormatting>
  <conditionalFormatting sqref="L66:O66">
    <cfRule type="expression" dxfId="505" priority="908" stopIfTrue="1">
      <formula>L$27=0</formula>
    </cfRule>
  </conditionalFormatting>
  <conditionalFormatting sqref="L99:O99">
    <cfRule type="expression" dxfId="504" priority="762" stopIfTrue="1">
      <formula>L$27=0</formula>
    </cfRule>
  </conditionalFormatting>
  <conditionalFormatting sqref="L12:R14">
    <cfRule type="expression" dxfId="503" priority="1076" stopIfTrue="1">
      <formula>$C12=L$7</formula>
    </cfRule>
    <cfRule type="expression" dxfId="502" priority="1077" stopIfTrue="1">
      <formula>$C12&lt;L$7</formula>
    </cfRule>
  </conditionalFormatting>
  <conditionalFormatting sqref="L30:R30">
    <cfRule type="cellIs" dxfId="501" priority="1060" operator="greaterThan">
      <formula>0</formula>
    </cfRule>
    <cfRule type="cellIs" dxfId="500" priority="1061" operator="lessThan">
      <formula>0</formula>
    </cfRule>
  </conditionalFormatting>
  <conditionalFormatting sqref="L63:R63">
    <cfRule type="cellIs" dxfId="499" priority="914" operator="greaterThan">
      <formula>0</formula>
    </cfRule>
    <cfRule type="cellIs" dxfId="498" priority="915" operator="lessThan">
      <formula>0</formula>
    </cfRule>
  </conditionalFormatting>
  <conditionalFormatting sqref="L96:R96">
    <cfRule type="cellIs" dxfId="497" priority="769" operator="lessThan">
      <formula>0</formula>
    </cfRule>
    <cfRule type="cellIs" dxfId="496" priority="768" operator="greaterThan">
      <formula>0</formula>
    </cfRule>
  </conditionalFormatting>
  <conditionalFormatting sqref="M20">
    <cfRule type="expression" priority="63">
      <formula>$C20=M$5</formula>
    </cfRule>
    <cfRule type="cellIs" dxfId="495" priority="64" stopIfTrue="1" operator="equal">
      <formula>0</formula>
    </cfRule>
    <cfRule type="cellIs" dxfId="494" priority="65" operator="lessThan">
      <formula>M19*95%</formula>
    </cfRule>
    <cfRule type="cellIs" dxfId="493" priority="67" operator="between">
      <formula>M19*0.95</formula>
      <formula>M19*1.2</formula>
    </cfRule>
    <cfRule type="cellIs" dxfId="492" priority="66" operator="greaterThan">
      <formula>M19*120%</formula>
    </cfRule>
  </conditionalFormatting>
  <conditionalFormatting sqref="M21">
    <cfRule type="expression" dxfId="491" priority="318" stopIfTrue="1">
      <formula>$C21=M$7</formula>
    </cfRule>
    <cfRule type="expression" dxfId="490" priority="319" stopIfTrue="1">
      <formula>$C21&lt;M$7</formula>
    </cfRule>
  </conditionalFormatting>
  <conditionalFormatting sqref="M22:M23">
    <cfRule type="expression" dxfId="489" priority="361" stopIfTrue="1">
      <formula>$C22&lt;M$7</formula>
    </cfRule>
    <cfRule type="expression" dxfId="488" priority="360" stopIfTrue="1">
      <formula>$C22=M$7</formula>
    </cfRule>
  </conditionalFormatting>
  <conditionalFormatting sqref="M24:M25">
    <cfRule type="expression" dxfId="487" priority="443" stopIfTrue="1">
      <formula>$C24&lt;M$7</formula>
    </cfRule>
    <cfRule type="expression" dxfId="486" priority="442" stopIfTrue="1">
      <formula>$C24=M$7</formula>
    </cfRule>
  </conditionalFormatting>
  <conditionalFormatting sqref="M53">
    <cfRule type="expression" priority="829">
      <formula>$C53=M$5</formula>
    </cfRule>
    <cfRule type="cellIs" dxfId="485" priority="830" stopIfTrue="1" operator="equal">
      <formula>0</formula>
    </cfRule>
    <cfRule type="cellIs" dxfId="484" priority="831" operator="lessThan">
      <formula>M52*95%</formula>
    </cfRule>
    <cfRule type="cellIs" dxfId="483" priority="832" operator="greaterThan">
      <formula>M52*120%</formula>
    </cfRule>
    <cfRule type="cellIs" dxfId="482" priority="833" operator="between">
      <formula>M52*0.95</formula>
      <formula>M52*1.2</formula>
    </cfRule>
  </conditionalFormatting>
  <conditionalFormatting sqref="M86">
    <cfRule type="cellIs" dxfId="481" priority="563" stopIfTrue="1" operator="equal">
      <formula>0</formula>
    </cfRule>
    <cfRule type="cellIs" dxfId="480" priority="565" operator="greaterThan">
      <formula>M85*120%</formula>
    </cfRule>
    <cfRule type="cellIs" dxfId="479" priority="564" operator="lessThan">
      <formula>M85*95%</formula>
    </cfRule>
    <cfRule type="expression" priority="562">
      <formula>$C86=M$5</formula>
    </cfRule>
    <cfRule type="cellIs" dxfId="478" priority="566" operator="between">
      <formula>M85*0.95</formula>
      <formula>M85*1.2</formula>
    </cfRule>
  </conditionalFormatting>
  <conditionalFormatting sqref="M18:O19">
    <cfRule type="expression" dxfId="477" priority="173" stopIfTrue="1">
      <formula>$C18&lt;M$7</formula>
    </cfRule>
    <cfRule type="expression" dxfId="476" priority="175" stopIfTrue="1">
      <formula>$C18&lt;M$7</formula>
    </cfRule>
    <cfRule type="expression" dxfId="475" priority="174" stopIfTrue="1">
      <formula>$C18=M$7</formula>
    </cfRule>
    <cfRule type="expression" dxfId="474" priority="172" stopIfTrue="1">
      <formula>$C18=M$7</formula>
    </cfRule>
  </conditionalFormatting>
  <conditionalFormatting sqref="N20:O20">
    <cfRule type="expression" dxfId="473" priority="171" stopIfTrue="1">
      <formula>$C20&lt;N$7</formula>
    </cfRule>
    <cfRule type="expression" dxfId="472" priority="168" stopIfTrue="1">
      <formula>$C20=N$7</formula>
    </cfRule>
    <cfRule type="expression" dxfId="471" priority="169" stopIfTrue="1">
      <formula>$C20&lt;N$7</formula>
    </cfRule>
    <cfRule type="expression" dxfId="470" priority="170" stopIfTrue="1">
      <formula>$C20=N$7</formula>
    </cfRule>
  </conditionalFormatting>
  <conditionalFormatting sqref="N21:O21">
    <cfRule type="cellIs" dxfId="469" priority="60" operator="lessThan">
      <formula>N20*95%</formula>
    </cfRule>
    <cfRule type="cellIs" dxfId="468" priority="61" operator="greaterThan">
      <formula>N20*120%</formula>
    </cfRule>
    <cfRule type="cellIs" dxfId="467" priority="62" operator="between">
      <formula>N20*0.95</formula>
      <formula>N20*1.2</formula>
    </cfRule>
    <cfRule type="cellIs" dxfId="466" priority="59" stopIfTrue="1" operator="equal">
      <formula>0</formula>
    </cfRule>
    <cfRule type="expression" priority="58">
      <formula>$C21=N$5</formula>
    </cfRule>
  </conditionalFormatting>
  <conditionalFormatting sqref="N54:O54">
    <cfRule type="cellIs" dxfId="465" priority="827" operator="greaterThan">
      <formula>N53*120%</formula>
    </cfRule>
    <cfRule type="expression" priority="824">
      <formula>$C54=N$5</formula>
    </cfRule>
    <cfRule type="cellIs" dxfId="464" priority="826" operator="lessThan">
      <formula>N53*95%</formula>
    </cfRule>
    <cfRule type="cellIs" dxfId="463" priority="825" stopIfTrue="1" operator="equal">
      <formula>0</formula>
    </cfRule>
    <cfRule type="cellIs" dxfId="462" priority="828" operator="between">
      <formula>N53*0.95</formula>
      <formula>N53*1.2</formula>
    </cfRule>
  </conditionalFormatting>
  <conditionalFormatting sqref="N87:O87">
    <cfRule type="cellIs" dxfId="461" priority="559" operator="lessThan">
      <formula>N86*95%</formula>
    </cfRule>
    <cfRule type="cellIs" dxfId="460" priority="558" stopIfTrue="1" operator="equal">
      <formula>0</formula>
    </cfRule>
    <cfRule type="expression" priority="557">
      <formula>$C87=N$5</formula>
    </cfRule>
    <cfRule type="cellIs" dxfId="459" priority="561" operator="between">
      <formula>N86*0.95</formula>
      <formula>N86*1.2</formula>
    </cfRule>
    <cfRule type="cellIs" dxfId="458" priority="560" operator="greaterThan">
      <formula>N86*120%</formula>
    </cfRule>
  </conditionalFormatting>
  <conditionalFormatting sqref="P22">
    <cfRule type="cellIs" dxfId="457" priority="50" operator="lessThan">
      <formula>P21*95%</formula>
    </cfRule>
    <cfRule type="cellIs" dxfId="456" priority="51" operator="greaterThan">
      <formula>P21*120%</formula>
    </cfRule>
    <cfRule type="cellIs" dxfId="455" priority="49" stopIfTrue="1" operator="equal">
      <formula>0</formula>
    </cfRule>
    <cfRule type="expression" priority="48">
      <formula>$C22=P$5</formula>
    </cfRule>
    <cfRule type="cellIs" dxfId="454" priority="52" operator="between">
      <formula>P21*0.95</formula>
      <formula>P21*1.2</formula>
    </cfRule>
  </conditionalFormatting>
  <conditionalFormatting sqref="P23">
    <cfRule type="expression" dxfId="453" priority="435" stopIfTrue="1">
      <formula>$C23&lt;P$7</formula>
    </cfRule>
    <cfRule type="expression" dxfId="452" priority="434" stopIfTrue="1">
      <formula>$C23=P$7</formula>
    </cfRule>
  </conditionalFormatting>
  <conditionalFormatting sqref="P55 Q56 R57 S58">
    <cfRule type="expression" priority="941">
      <formula>$C55=P$5</formula>
    </cfRule>
    <cfRule type="cellIs" dxfId="451" priority="943" operator="lessThan">
      <formula>P54*95%</formula>
    </cfRule>
  </conditionalFormatting>
  <conditionalFormatting sqref="P55">
    <cfRule type="cellIs" dxfId="450" priority="821" stopIfTrue="1" operator="equal">
      <formula>0</formula>
    </cfRule>
    <cfRule type="cellIs" dxfId="449" priority="822" operator="greaterThan">
      <formula>P54*120%</formula>
    </cfRule>
    <cfRule type="cellIs" dxfId="448" priority="823" operator="between">
      <formula>P54*0.95</formula>
      <formula>P54*1.2</formula>
    </cfRule>
  </conditionalFormatting>
  <conditionalFormatting sqref="P88">
    <cfRule type="cellIs" dxfId="447" priority="3" operator="between">
      <formula>P87*0.95</formula>
      <formula>P87*1.2</formula>
    </cfRule>
    <cfRule type="cellIs" dxfId="446" priority="1" stopIfTrue="1" operator="equal">
      <formula>0</formula>
    </cfRule>
    <cfRule type="cellIs" dxfId="445" priority="5" operator="lessThan">
      <formula>P87*95%</formula>
    </cfRule>
    <cfRule type="expression" priority="4">
      <formula>$C88=P$5</formula>
    </cfRule>
    <cfRule type="cellIs" dxfId="444" priority="2" operator="greaterThan">
      <formula>P87*120%</formula>
    </cfRule>
  </conditionalFormatting>
  <conditionalFormatting sqref="P24:Q24">
    <cfRule type="expression" dxfId="443" priority="477" stopIfTrue="1">
      <formula>$C24&lt;P$7</formula>
    </cfRule>
    <cfRule type="expression" dxfId="442" priority="476" stopIfTrue="1">
      <formula>$C24=P$7</formula>
    </cfRule>
  </conditionalFormatting>
  <conditionalFormatting sqref="P15:S20 P21 Q21:S22 R23:S23 S24">
    <cfRule type="expression" dxfId="441" priority="183" stopIfTrue="1">
      <formula>$C15&lt;P$7</formula>
    </cfRule>
    <cfRule type="expression" dxfId="440" priority="182" stopIfTrue="1">
      <formula>$C15=P$7</formula>
    </cfRule>
  </conditionalFormatting>
  <conditionalFormatting sqref="P15:S20 P21 Q21:S22 R23:S23">
    <cfRule type="expression" dxfId="439" priority="180" stopIfTrue="1">
      <formula>$C15=P$7</formula>
    </cfRule>
    <cfRule type="expression" dxfId="438" priority="181" stopIfTrue="1">
      <formula>$C15&lt;P$7</formula>
    </cfRule>
  </conditionalFormatting>
  <conditionalFormatting sqref="P25:S25">
    <cfRule type="expression" dxfId="437" priority="120" stopIfTrue="1">
      <formula>$C25=P$7</formula>
    </cfRule>
    <cfRule type="expression" dxfId="436" priority="121" stopIfTrue="1">
      <formula>$C25&lt;P$7</formula>
    </cfRule>
  </conditionalFormatting>
  <conditionalFormatting sqref="P33:S33">
    <cfRule type="cellIs" dxfId="435" priority="1040" operator="greaterThan">
      <formula>0</formula>
    </cfRule>
    <cfRule type="cellIs" dxfId="434" priority="1041" operator="lessThan">
      <formula>0</formula>
    </cfRule>
    <cfRule type="expression" dxfId="433" priority="1039" stopIfTrue="1">
      <formula>P$27=0</formula>
    </cfRule>
  </conditionalFormatting>
  <conditionalFormatting sqref="P66:S66">
    <cfRule type="expression" dxfId="432" priority="893" stopIfTrue="1">
      <formula>P$27=0</formula>
    </cfRule>
    <cfRule type="cellIs" dxfId="431" priority="895" operator="lessThan">
      <formula>0</formula>
    </cfRule>
    <cfRule type="cellIs" dxfId="430" priority="894" operator="greaterThan">
      <formula>0</formula>
    </cfRule>
  </conditionalFormatting>
  <conditionalFormatting sqref="P99:S99">
    <cfRule type="expression" dxfId="429" priority="747" stopIfTrue="1">
      <formula>P$27=0</formula>
    </cfRule>
    <cfRule type="cellIs" dxfId="428" priority="748" operator="greaterThan">
      <formula>0</formula>
    </cfRule>
    <cfRule type="cellIs" dxfId="427" priority="749" operator="lessThan">
      <formula>0</formula>
    </cfRule>
  </conditionalFormatting>
  <conditionalFormatting sqref="Q23">
    <cfRule type="expression" priority="43">
      <formula>$C23=Q$5</formula>
    </cfRule>
    <cfRule type="cellIs" dxfId="426" priority="44" stopIfTrue="1" operator="equal">
      <formula>0</formula>
    </cfRule>
    <cfRule type="cellIs" dxfId="425" priority="45" operator="lessThan">
      <formula>Q22*95%</formula>
    </cfRule>
    <cfRule type="cellIs" dxfId="424" priority="46" operator="greaterThan">
      <formula>Q22*120%</formula>
    </cfRule>
    <cfRule type="cellIs" dxfId="423" priority="47" operator="between">
      <formula>Q22*0.95</formula>
      <formula>Q22*1.2</formula>
    </cfRule>
  </conditionalFormatting>
  <conditionalFormatting sqref="Q56">
    <cfRule type="cellIs" dxfId="422" priority="819" operator="greaterThan">
      <formula>Q55*120%</formula>
    </cfRule>
    <cfRule type="cellIs" dxfId="421" priority="818" stopIfTrue="1" operator="equal">
      <formula>0</formula>
    </cfRule>
    <cfRule type="cellIs" dxfId="420" priority="820" operator="between">
      <formula>Q55*0.95</formula>
      <formula>Q55*1.2</formula>
    </cfRule>
  </conditionalFormatting>
  <conditionalFormatting sqref="Q89 R90 S91 F80">
    <cfRule type="expression" priority="615">
      <formula>$C80=F$5</formula>
    </cfRule>
  </conditionalFormatting>
  <conditionalFormatting sqref="Q89">
    <cfRule type="cellIs" dxfId="419" priority="7" operator="greaterThan">
      <formula>Q88*120%</formula>
    </cfRule>
    <cfRule type="cellIs" dxfId="418" priority="8" operator="between">
      <formula>Q88*0.95</formula>
      <formula>Q88*1.2</formula>
    </cfRule>
    <cfRule type="cellIs" dxfId="417" priority="6" stopIfTrue="1" operator="equal">
      <formula>0</formula>
    </cfRule>
    <cfRule type="cellIs" dxfId="416" priority="553" operator="between">
      <formula>Q88*0.95</formula>
      <formula>Q88*1.2</formula>
    </cfRule>
    <cfRule type="cellIs" dxfId="415" priority="552" operator="greaterThan">
      <formula>Q88*120%</formula>
    </cfRule>
    <cfRule type="cellIs" dxfId="414" priority="551" stopIfTrue="1" operator="equal">
      <formula>0</formula>
    </cfRule>
  </conditionalFormatting>
  <conditionalFormatting sqref="R24">
    <cfRule type="expression" priority="38">
      <formula>$C24=R$5</formula>
    </cfRule>
    <cfRule type="cellIs" dxfId="413" priority="39" stopIfTrue="1" operator="equal">
      <formula>0</formula>
    </cfRule>
    <cfRule type="cellIs" dxfId="412" priority="40" operator="lessThan">
      <formula>R23*95%</formula>
    </cfRule>
    <cfRule type="cellIs" dxfId="411" priority="41" operator="greaterThan">
      <formula>R23*120%</formula>
    </cfRule>
    <cfRule type="cellIs" dxfId="410" priority="42" operator="between">
      <formula>R23*0.95</formula>
      <formula>R23*1.2</formula>
    </cfRule>
  </conditionalFormatting>
  <conditionalFormatting sqref="R57">
    <cfRule type="cellIs" dxfId="409" priority="815" stopIfTrue="1" operator="equal">
      <formula>0</formula>
    </cfRule>
    <cfRule type="cellIs" dxfId="408" priority="816" operator="greaterThan">
      <formula>R56*120%</formula>
    </cfRule>
    <cfRule type="cellIs" dxfId="407" priority="817" operator="between">
      <formula>R56*0.95</formula>
      <formula>R56*1.2</formula>
    </cfRule>
  </conditionalFormatting>
  <conditionalFormatting sqref="R90">
    <cfRule type="cellIs" dxfId="406" priority="549" operator="greaterThan">
      <formula>R89*120%</formula>
    </cfRule>
    <cfRule type="cellIs" dxfId="405" priority="550" operator="between">
      <formula>R89*0.95</formula>
      <formula>R89*1.2</formula>
    </cfRule>
    <cfRule type="cellIs" dxfId="404" priority="548" stopIfTrue="1" operator="equal">
      <formula>0</formula>
    </cfRule>
  </conditionalFormatting>
  <conditionalFormatting sqref="S24:S25">
    <cfRule type="expression" dxfId="403" priority="123" stopIfTrue="1">
      <formula>$C24&lt;S$7</formula>
    </cfRule>
    <cfRule type="expression" dxfId="402" priority="122" stopIfTrue="1">
      <formula>$C24=S$7</formula>
    </cfRule>
  </conditionalFormatting>
  <conditionalFormatting sqref="S30">
    <cfRule type="cellIs" dxfId="401" priority="1059" operator="greaterThan">
      <formula>$K$31</formula>
    </cfRule>
  </conditionalFormatting>
  <conditionalFormatting sqref="S58">
    <cfRule type="cellIs" dxfId="400" priority="814" operator="between">
      <formula>S57*0.95</formula>
      <formula>S57*1.2</formula>
    </cfRule>
    <cfRule type="cellIs" dxfId="399" priority="812" stopIfTrue="1" operator="equal">
      <formula>0</formula>
    </cfRule>
    <cfRule type="cellIs" dxfId="398" priority="813" operator="greaterThan">
      <formula>S57*120%</formula>
    </cfRule>
  </conditionalFormatting>
  <conditionalFormatting sqref="S63">
    <cfRule type="cellIs" dxfId="397" priority="913" operator="greaterThan">
      <formula>$K$31</formula>
    </cfRule>
  </conditionalFormatting>
  <conditionalFormatting sqref="S91">
    <cfRule type="cellIs" dxfId="396" priority="545" stopIfTrue="1" operator="equal">
      <formula>0</formula>
    </cfRule>
    <cfRule type="cellIs" dxfId="395" priority="547" operator="between">
      <formula>S90*0.95</formula>
      <formula>S90*1.2</formula>
    </cfRule>
    <cfRule type="cellIs" dxfId="394" priority="546" operator="greaterThan">
      <formula>S90*120%</formula>
    </cfRule>
  </conditionalFormatting>
  <conditionalFormatting sqref="S96">
    <cfRule type="cellIs" dxfId="393" priority="767" operator="greaterThan">
      <formula>$K$31</formula>
    </cfRule>
  </conditionalFormatting>
  <conditionalFormatting sqref="T12:T25">
    <cfRule type="expression" dxfId="392" priority="184" stopIfTrue="1">
      <formula>$C12=T$7</formula>
    </cfRule>
    <cfRule type="expression" dxfId="391" priority="185" stopIfTrue="1">
      <formula>$C12&lt;T$7</formula>
    </cfRule>
  </conditionalFormatting>
  <conditionalFormatting sqref="T45 P45:R54 Q55:R55 R56">
    <cfRule type="expression" dxfId="390" priority="931" stopIfTrue="1">
      <formula>$C45&lt;P$7</formula>
    </cfRule>
    <cfRule type="expression" dxfId="389" priority="930" stopIfTrue="1">
      <formula>$C45=P$7</formula>
    </cfRule>
  </conditionalFormatting>
  <conditionalFormatting sqref="T78 P78:R87 Q88:R88 R89">
    <cfRule type="expression" dxfId="388" priority="605" stopIfTrue="1">
      <formula>$C78&lt;P$7</formula>
    </cfRule>
    <cfRule type="expression" dxfId="387" priority="604" stopIfTrue="1">
      <formula>$C78=P$7</formula>
    </cfRule>
  </conditionalFormatting>
  <conditionalFormatting sqref="T32:W32 U26:W27 U35:W35">
    <cfRule type="expression" dxfId="386" priority="1065" stopIfTrue="1">
      <formula>AND($B$4&lt;$F$7,T$13&gt;$F$7)</formula>
    </cfRule>
  </conditionalFormatting>
  <conditionalFormatting sqref="T32:W32">
    <cfRule type="expression" dxfId="385" priority="1031" stopIfTrue="1">
      <formula>AND($B$4&lt;$G$7,T$13&gt;$G$7)</formula>
    </cfRule>
  </conditionalFormatting>
  <conditionalFormatting sqref="T65:W65 U59:W60 U68:W68">
    <cfRule type="expression" dxfId="384" priority="919" stopIfTrue="1">
      <formula>AND($B$4&lt;$F$7,T$13&gt;$F$7)</formula>
    </cfRule>
  </conditionalFormatting>
  <conditionalFormatting sqref="T65:W65">
    <cfRule type="expression" dxfId="383" priority="885" stopIfTrue="1">
      <formula>AND($B$4&lt;$G$7,T$13&gt;$G$7)</formula>
    </cfRule>
  </conditionalFormatting>
  <conditionalFormatting sqref="T98:W98 U92:W93 U101:W101">
    <cfRule type="expression" dxfId="382" priority="773" stopIfTrue="1">
      <formula>AND($B$4&lt;$F$7,T$13&gt;$F$7)</formula>
    </cfRule>
  </conditionalFormatting>
  <conditionalFormatting sqref="T98:W98">
    <cfRule type="expression" dxfId="381" priority="739" stopIfTrue="1">
      <formula>AND($B$4&lt;$G$7,T$13&gt;$G$7)</formula>
    </cfRule>
  </conditionalFormatting>
  <conditionalFormatting sqref="U29:W31">
    <cfRule type="expression" dxfId="380" priority="1098" stopIfTrue="1">
      <formula>AND(#REF!&lt;#REF!,U$14&gt;#REF!)</formula>
    </cfRule>
  </conditionalFormatting>
  <conditionalFormatting sqref="U33:W34">
    <cfRule type="expression" dxfId="379" priority="1030" stopIfTrue="1">
      <formula>AND($B$2&lt;$F$5,U$13&gt;$F$5)</formula>
    </cfRule>
  </conditionalFormatting>
  <conditionalFormatting sqref="U66:W67">
    <cfRule type="expression" dxfId="378" priority="884" stopIfTrue="1">
      <formula>AND($B$2&lt;$F$5,U$13&gt;$F$5)</formula>
    </cfRule>
  </conditionalFormatting>
  <conditionalFormatting sqref="U99:W100">
    <cfRule type="expression" dxfId="377" priority="738" stopIfTrue="1">
      <formula>AND($B$2&lt;$F$5,U$13&gt;$F$5)</formula>
    </cfRule>
  </conditionalFormatting>
  <conditionalFormatting sqref="U62:X64">
    <cfRule type="expression" dxfId="376" priority="952" stopIfTrue="1">
      <formula>AND(#REF!&lt;#REF!,U$14&gt;#REF!)</formula>
    </cfRule>
  </conditionalFormatting>
  <conditionalFormatting sqref="U95:X97">
    <cfRule type="expression" dxfId="375" priority="806" stopIfTrue="1">
      <formula>AND(#REF!&lt;#REF!,U$14&gt;#REF!)</formula>
    </cfRule>
  </conditionalFormatting>
  <conditionalFormatting sqref="W32">
    <cfRule type="expression" dxfId="374" priority="1032" stopIfTrue="1">
      <formula>AND($B$4&lt;$G$7,W$15&gt;$G$7)</formula>
    </cfRule>
    <cfRule type="expression" dxfId="373" priority="1033" stopIfTrue="1">
      <formula>AND($B$4&lt;$F$7,W$15&gt;$F$7)</formula>
    </cfRule>
    <cfRule type="expression" dxfId="372" priority="1034" stopIfTrue="1">
      <formula>AND($B$4&lt;$H$7,W$15&gt;$H$7)</formula>
    </cfRule>
  </conditionalFormatting>
  <conditionalFormatting sqref="W65">
    <cfRule type="expression" dxfId="371" priority="886" stopIfTrue="1">
      <formula>AND($B$4&lt;$G$7,W$15&gt;$G$7)</formula>
    </cfRule>
    <cfRule type="expression" dxfId="370" priority="888" stopIfTrue="1">
      <formula>AND($B$4&lt;$H$7,W$15&gt;$H$7)</formula>
    </cfRule>
    <cfRule type="expression" dxfId="369" priority="887" stopIfTrue="1">
      <formula>AND($B$4&lt;$F$7,W$15&gt;$F$7)</formula>
    </cfRule>
  </conditionalFormatting>
  <conditionalFormatting sqref="W98">
    <cfRule type="expression" dxfId="368" priority="741" stopIfTrue="1">
      <formula>AND($B$4&lt;$F$7,W$15&gt;$F$7)</formula>
    </cfRule>
    <cfRule type="expression" dxfId="367" priority="742" stopIfTrue="1">
      <formula>AND($B$4&lt;$H$7,W$15&gt;$H$7)</formula>
    </cfRule>
    <cfRule type="expression" dxfId="366" priority="740" stopIfTrue="1">
      <formula>AND($B$4&lt;$G$7,W$15&gt;$G$7)</formula>
    </cfRule>
  </conditionalFormatting>
  <conditionalFormatting sqref="X26:X27 X29:X33 X59:X60 X92:X93">
    <cfRule type="expression" dxfId="365" priority="10950" stopIfTrue="1">
      <formula>AND(#REF!&lt;#REF!,X$14&gt;#REF!)</formula>
    </cfRule>
  </conditionalFormatting>
  <pageMargins left="0.7" right="0.7" top="0.75" bottom="0.75" header="0.3" footer="0.3"/>
  <pageSetup paperSize="9" orientation="portrait" r:id="rId1"/>
  <ignoredErrors>
    <ignoredError sqref="B6:W25 B44:W44 B43:C43 T43:W43 B77:W77 B76:C76 T76:W76 B91:W100 B79:C79 T79:W79 B58:W67 B46:C46 T46:W46 B45:C45 T45:W45 B78:C78 T78:W78 B80:E80 T80:W80 B70:W70 T68:W68 T101:W101 T69:W69 T102:W102 B37:W37 B36:C36 T36:W36 B47:E47 T47:W47 B48:F48 T48:W48 B81:F81 T81:W81 B82:G82 B31:W35 B30:C30 T30:W30 B49:G49 T49:W49 T82:V82 B50:H50 T50:W50 B83:H83 T83:W83 B51:J51 T51:W51 B84:J84 T84:W84 B85:K85 T85:W85 B52:K52 T52:W52 B53:L53 T53:W53 B86:L86 T86:W86 B27:W29 B26:M26 T26:W26 B54:M54 T54:W54 B87:M87 T87:W87 B55:O55 T55:W55 B88:O88 T88:W88 B89:P89 T89:W89 B56:P56 T56:W56 B57:Q57 T57:W57 B90:Q90 T90:W90 C5:W5 B39:W42 C38:W38 B72:W75 C71:W71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29"/>
  <sheetViews>
    <sheetView showGridLines="0" defaultGridColor="0" topLeftCell="B1" colorId="55" zoomScale="70" zoomScaleNormal="70" workbookViewId="0">
      <selection activeCell="B5" sqref="B5:W5"/>
    </sheetView>
  </sheetViews>
  <sheetFormatPr defaultColWidth="9.28515625" defaultRowHeight="16.5" customHeight="1" outlineLevelRow="1" x14ac:dyDescent="0.2"/>
  <cols>
    <col min="1" max="1" width="2" style="1" customWidth="1"/>
    <col min="2" max="2" width="14.42578125" style="1" customWidth="1"/>
    <col min="3" max="3" width="11.28515625" style="1" bestFit="1" customWidth="1"/>
    <col min="4" max="4" width="11.28515625" style="1" customWidth="1"/>
    <col min="5" max="7" width="12.28515625" style="1" bestFit="1" customWidth="1"/>
    <col min="8" max="8" width="12.28515625" style="1" customWidth="1"/>
    <col min="9" max="9" width="10" style="1" bestFit="1" customWidth="1"/>
    <col min="10" max="10" width="10.42578125" style="1" customWidth="1"/>
    <col min="11" max="11" width="9.7109375" style="1" bestFit="1" customWidth="1"/>
    <col min="12" max="14" width="10.7109375" style="1" bestFit="1" customWidth="1"/>
    <col min="15" max="15" width="10.7109375" style="1" hidden="1" customWidth="1"/>
    <col min="16" max="16" width="10.7109375" style="1" customWidth="1"/>
    <col min="17" max="19" width="10.7109375" style="1" bestFit="1" customWidth="1"/>
    <col min="20" max="20" width="13.28515625" style="1" bestFit="1" customWidth="1"/>
    <col min="21" max="22" width="12.28515625" style="1" bestFit="1" customWidth="1"/>
    <col min="23" max="23" width="13.28515625" style="1" bestFit="1" customWidth="1"/>
    <col min="24" max="24" width="14.7109375" style="1" customWidth="1"/>
    <col min="25" max="25" width="29" style="1" bestFit="1" customWidth="1"/>
    <col min="26" max="26" width="11.85546875" style="1" bestFit="1" customWidth="1"/>
    <col min="27" max="16384" width="9.28515625" style="1"/>
  </cols>
  <sheetData>
    <row r="1" spans="2:26" ht="15.75" customHeight="1" x14ac:dyDescent="0.2">
      <c r="C1" s="67" t="s">
        <v>23</v>
      </c>
      <c r="D1" s="67"/>
      <c r="E1" s="84">
        <f>'OL -Overall'!E1</f>
        <v>10</v>
      </c>
    </row>
    <row r="2" spans="2:26" ht="15.75" customHeight="1" x14ac:dyDescent="0.2">
      <c r="C2" s="68" t="s">
        <v>24</v>
      </c>
      <c r="D2" s="68"/>
      <c r="E2" s="85">
        <f>'OL -Overall'!E2</f>
        <v>45998</v>
      </c>
    </row>
    <row r="3" spans="2:26" ht="15.75" customHeight="1" x14ac:dyDescent="0.2">
      <c r="C3" s="81"/>
      <c r="D3" s="81"/>
      <c r="E3" s="82"/>
      <c r="T3" s="4"/>
      <c r="U3" s="80"/>
      <c r="V3" s="80"/>
      <c r="W3" s="80"/>
    </row>
    <row r="4" spans="2:26" ht="15.75" customHeight="1" thickBot="1" x14ac:dyDescent="0.25">
      <c r="B4" s="81"/>
      <c r="C4" s="81"/>
      <c r="D4" s="81"/>
      <c r="E4" s="82"/>
      <c r="K4" s="43"/>
      <c r="L4" s="43"/>
      <c r="M4" s="43"/>
      <c r="N4" s="43"/>
      <c r="O4" s="43"/>
      <c r="P4" s="43"/>
      <c r="T4" s="4"/>
      <c r="U4" s="80"/>
      <c r="V4" s="80"/>
      <c r="W4" s="80"/>
    </row>
    <row r="5" spans="2:26" ht="21.6" thickBot="1" x14ac:dyDescent="0.25">
      <c r="B5" s="330" t="s">
        <v>36</v>
      </c>
      <c r="C5" s="331"/>
      <c r="D5" s="331"/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Q5" s="331"/>
      <c r="R5" s="331"/>
      <c r="S5" s="331"/>
      <c r="T5" s="331"/>
      <c r="U5" s="331"/>
      <c r="V5" s="331"/>
      <c r="W5" s="332"/>
    </row>
    <row r="6" spans="2:26" ht="16.8" x14ac:dyDescent="0.2">
      <c r="B6" s="95"/>
      <c r="C6" s="124" t="s">
        <v>2</v>
      </c>
      <c r="D6" s="135">
        <v>1</v>
      </c>
      <c r="E6" s="96">
        <v>1</v>
      </c>
      <c r="F6" s="96">
        <v>1</v>
      </c>
      <c r="G6" s="96">
        <v>1</v>
      </c>
      <c r="H6" s="96">
        <v>1</v>
      </c>
      <c r="I6" s="136">
        <v>1</v>
      </c>
      <c r="J6" s="96">
        <v>2</v>
      </c>
      <c r="K6" s="96">
        <v>2</v>
      </c>
      <c r="L6" s="96">
        <v>2</v>
      </c>
      <c r="M6" s="96">
        <v>2</v>
      </c>
      <c r="N6" s="96">
        <v>2</v>
      </c>
      <c r="O6" s="135">
        <v>3</v>
      </c>
      <c r="P6" s="96">
        <v>3</v>
      </c>
      <c r="Q6" s="96">
        <v>3</v>
      </c>
      <c r="R6" s="96">
        <v>3</v>
      </c>
      <c r="S6" s="136">
        <v>3</v>
      </c>
      <c r="T6" s="339">
        <v>1</v>
      </c>
      <c r="U6" s="339">
        <v>2</v>
      </c>
      <c r="V6" s="343">
        <v>3</v>
      </c>
      <c r="W6" s="343" t="s">
        <v>3</v>
      </c>
      <c r="X6" s="4"/>
    </row>
    <row r="7" spans="2:26" ht="16.8" x14ac:dyDescent="0.2">
      <c r="B7" s="88"/>
      <c r="C7" s="125" t="s">
        <v>4</v>
      </c>
      <c r="D7" s="137" t="s">
        <v>27</v>
      </c>
      <c r="E7" s="69">
        <f>'OL -Overall'!E7</f>
        <v>1</v>
      </c>
      <c r="F7" s="69">
        <f>'OL -Overall'!F7</f>
        <v>2</v>
      </c>
      <c r="G7" s="69">
        <f>'OL -Overall'!G7</f>
        <v>3</v>
      </c>
      <c r="H7" s="69">
        <f>'OL -Overall'!H7</f>
        <v>4</v>
      </c>
      <c r="I7" s="138">
        <f>'OL -Overall'!I7</f>
        <v>5</v>
      </c>
      <c r="J7" s="69">
        <f>'OL -Overall'!J7</f>
        <v>5</v>
      </c>
      <c r="K7" s="69">
        <f>'OL -Overall'!K7</f>
        <v>6</v>
      </c>
      <c r="L7" s="69">
        <f>'OL -Overall'!L7</f>
        <v>7</v>
      </c>
      <c r="M7" s="69">
        <f>'OL -Overall'!M7</f>
        <v>8</v>
      </c>
      <c r="N7" s="69">
        <f>'OL -Overall'!N7</f>
        <v>9</v>
      </c>
      <c r="O7" s="137" t="str">
        <f>'OL -Overall'!O7</f>
        <v>9b</v>
      </c>
      <c r="P7" s="69">
        <f>'OL -Overall'!P7</f>
        <v>10</v>
      </c>
      <c r="Q7" s="69">
        <f>'OL -Overall'!Q7</f>
        <v>11</v>
      </c>
      <c r="R7" s="69">
        <f>'OL -Overall'!R7</f>
        <v>12</v>
      </c>
      <c r="S7" s="138">
        <f>'OL -Overall'!S7</f>
        <v>13</v>
      </c>
      <c r="T7" s="340"/>
      <c r="U7" s="340"/>
      <c r="V7" s="344"/>
      <c r="W7" s="344"/>
      <c r="X7" s="4"/>
    </row>
    <row r="8" spans="2:26" ht="16.8" x14ac:dyDescent="0.2">
      <c r="B8" s="88"/>
      <c r="C8" s="125" t="s">
        <v>5</v>
      </c>
      <c r="D8" s="139">
        <f>'OL -Overall'!D8</f>
        <v>45931</v>
      </c>
      <c r="E8" s="86">
        <f>'OL -Overall'!E8</f>
        <v>45931</v>
      </c>
      <c r="F8" s="70">
        <f>'OL -Overall'!F8</f>
        <v>45936</v>
      </c>
      <c r="G8" s="70">
        <f>'OL -Overall'!G8</f>
        <v>45943</v>
      </c>
      <c r="H8" s="70">
        <f>'OL -Overall'!H8</f>
        <v>45950</v>
      </c>
      <c r="I8" s="140">
        <f>'OL -Overall'!I8</f>
        <v>45957</v>
      </c>
      <c r="J8" s="70">
        <f>'OL -Overall'!J8</f>
        <v>45962</v>
      </c>
      <c r="K8" s="70">
        <f>'OL -Overall'!K8</f>
        <v>45964</v>
      </c>
      <c r="L8" s="70">
        <f>'OL -Overall'!L8</f>
        <v>45971</v>
      </c>
      <c r="M8" s="70">
        <f>'OL -Overall'!M8</f>
        <v>45978</v>
      </c>
      <c r="N8" s="70">
        <f>'OL -Overall'!N8</f>
        <v>45985</v>
      </c>
      <c r="O8" s="178">
        <f>'OL -Overall'!O8</f>
        <v>45985</v>
      </c>
      <c r="P8" s="70">
        <f>'OL -Overall'!P8</f>
        <v>45992</v>
      </c>
      <c r="Q8" s="70">
        <f>'OL -Overall'!Q8</f>
        <v>45999</v>
      </c>
      <c r="R8" s="70">
        <f>'OL -Overall'!R8</f>
        <v>46006</v>
      </c>
      <c r="S8" s="140">
        <f>'OL -Overall'!S8</f>
        <v>46013</v>
      </c>
      <c r="T8" s="70">
        <f>E8</f>
        <v>45931</v>
      </c>
      <c r="U8" s="70">
        <f>J8</f>
        <v>45962</v>
      </c>
      <c r="V8" s="140">
        <f>P8</f>
        <v>45992</v>
      </c>
      <c r="W8" s="140">
        <f>E8</f>
        <v>45931</v>
      </c>
      <c r="X8" s="6"/>
    </row>
    <row r="9" spans="2:26" ht="17.399999999999999" thickBot="1" x14ac:dyDescent="0.25">
      <c r="B9" s="97"/>
      <c r="C9" s="126" t="s">
        <v>6</v>
      </c>
      <c r="D9" s="141">
        <f>D8</f>
        <v>45931</v>
      </c>
      <c r="E9" s="98">
        <f>'OL -Overall'!E9</f>
        <v>45935</v>
      </c>
      <c r="F9" s="98">
        <f>'OL -Overall'!F9</f>
        <v>45942</v>
      </c>
      <c r="G9" s="98">
        <f>'OL -Overall'!G9</f>
        <v>45949</v>
      </c>
      <c r="H9" s="98">
        <f>'OL -Overall'!H9</f>
        <v>45956</v>
      </c>
      <c r="I9" s="142">
        <f>'OL -Overall'!I9</f>
        <v>45961</v>
      </c>
      <c r="J9" s="98">
        <f>'OL -Overall'!J9</f>
        <v>45963</v>
      </c>
      <c r="K9" s="98">
        <f>'OL -Overall'!K9</f>
        <v>45970</v>
      </c>
      <c r="L9" s="98">
        <f>'OL -Overall'!L9</f>
        <v>45977</v>
      </c>
      <c r="M9" s="98">
        <f>'OL -Overall'!M9</f>
        <v>45984</v>
      </c>
      <c r="N9" s="98">
        <f>'OL -Overall'!N9</f>
        <v>45991</v>
      </c>
      <c r="O9" s="141">
        <f>'OL -Overall'!O9</f>
        <v>45991</v>
      </c>
      <c r="P9" s="98">
        <f>'OL -Overall'!P9</f>
        <v>45998</v>
      </c>
      <c r="Q9" s="98">
        <f>'OL -Overall'!Q9</f>
        <v>46005</v>
      </c>
      <c r="R9" s="98">
        <f>'OL -Overall'!R9</f>
        <v>46012</v>
      </c>
      <c r="S9" s="142">
        <f>'OL -Overall'!S9</f>
        <v>46022</v>
      </c>
      <c r="T9" s="98">
        <f>I9</f>
        <v>45961</v>
      </c>
      <c r="U9" s="98">
        <f>N9</f>
        <v>45991</v>
      </c>
      <c r="V9" s="142">
        <f>S9</f>
        <v>46022</v>
      </c>
      <c r="W9" s="142">
        <f>V9</f>
        <v>46022</v>
      </c>
      <c r="X9" s="6"/>
    </row>
    <row r="10" spans="2:26" ht="16.8" x14ac:dyDescent="0.2">
      <c r="B10" s="100" t="s">
        <v>7</v>
      </c>
      <c r="C10" s="127" t="s">
        <v>4</v>
      </c>
      <c r="D10" s="143">
        <f>D43+D76</f>
        <v>2.9060000000000006</v>
      </c>
      <c r="E10" s="101">
        <f t="shared" ref="E10:S10" si="0">E43+E76</f>
        <v>0</v>
      </c>
      <c r="F10" s="101">
        <f t="shared" si="0"/>
        <v>0.10754768063527378</v>
      </c>
      <c r="G10" s="101">
        <f t="shared" si="0"/>
        <v>0.59187672469196984</v>
      </c>
      <c r="H10" s="101">
        <f t="shared" si="0"/>
        <v>1.3265341919568554</v>
      </c>
      <c r="I10" s="144">
        <f t="shared" si="0"/>
        <v>6.8041402715900465E-2</v>
      </c>
      <c r="J10" s="101">
        <f t="shared" si="0"/>
        <v>0</v>
      </c>
      <c r="K10" s="101">
        <f t="shared" si="0"/>
        <v>0.67901476063706168</v>
      </c>
      <c r="L10" s="101">
        <f t="shared" si="0"/>
        <v>1.3545282722285656</v>
      </c>
      <c r="M10" s="101">
        <f t="shared" si="0"/>
        <v>1.6693291759466766</v>
      </c>
      <c r="N10" s="101">
        <f t="shared" si="0"/>
        <v>3.2971277911876959</v>
      </c>
      <c r="O10" s="143">
        <f t="shared" si="0"/>
        <v>0</v>
      </c>
      <c r="P10" s="101">
        <f t="shared" si="0"/>
        <v>0.69039147127826639</v>
      </c>
      <c r="Q10" s="101">
        <f t="shared" si="0"/>
        <v>0.9908830195603392</v>
      </c>
      <c r="R10" s="101">
        <f t="shared" si="0"/>
        <v>0.9584401160750291</v>
      </c>
      <c r="S10" s="144">
        <f t="shared" si="0"/>
        <v>5.3602853930863654</v>
      </c>
      <c r="T10" s="102">
        <f>SUMIF($D$6:$S$6,T$6,$D10:$S10)</f>
        <v>5</v>
      </c>
      <c r="U10" s="102">
        <f>SUMIF($E$6:$S$6,U$6,$E10:$S10)</f>
        <v>7</v>
      </c>
      <c r="V10" s="181">
        <f>SUMIF($E$6:$S$6,V$6,$E10:$S10)</f>
        <v>8</v>
      </c>
      <c r="W10" s="181">
        <f>SUM(T10:V10)</f>
        <v>20</v>
      </c>
      <c r="X10" s="13"/>
    </row>
    <row r="11" spans="2:26" ht="17.399999999999999" thickBot="1" x14ac:dyDescent="0.25">
      <c r="B11" s="92"/>
      <c r="C11" s="128" t="s">
        <v>8</v>
      </c>
      <c r="D11" s="145">
        <f>D10</f>
        <v>2.9060000000000006</v>
      </c>
      <c r="E11" s="103">
        <f t="shared" ref="E11:S11" si="1">D11+E10</f>
        <v>2.9060000000000006</v>
      </c>
      <c r="F11" s="103">
        <f t="shared" si="1"/>
        <v>3.0135476806352743</v>
      </c>
      <c r="G11" s="103">
        <f t="shared" si="1"/>
        <v>3.605424405327244</v>
      </c>
      <c r="H11" s="103">
        <f t="shared" ref="H11" si="2">G11+H10</f>
        <v>4.9319585972840994</v>
      </c>
      <c r="I11" s="146">
        <f t="shared" ref="I11" si="3">H11+I10</f>
        <v>5</v>
      </c>
      <c r="J11" s="103">
        <f t="shared" ref="J11" si="4">I11+J10</f>
        <v>5</v>
      </c>
      <c r="K11" s="103">
        <f t="shared" ref="K11" si="5">J11+K10</f>
        <v>5.6790147606370613</v>
      </c>
      <c r="L11" s="103">
        <f t="shared" ref="L11" si="6">K11+L10</f>
        <v>7.0335430328656265</v>
      </c>
      <c r="M11" s="103">
        <f t="shared" ref="M11" si="7">L11+M10</f>
        <v>8.7028722088123036</v>
      </c>
      <c r="N11" s="103">
        <f t="shared" ref="N11" si="8">M11+N10</f>
        <v>12</v>
      </c>
      <c r="O11" s="179">
        <f t="shared" ref="O11" si="9">N11+O10</f>
        <v>12</v>
      </c>
      <c r="P11" s="103">
        <f t="shared" ref="P11" si="10">O11+P10</f>
        <v>12.690391471278266</v>
      </c>
      <c r="Q11" s="103">
        <f>P11+Q10</f>
        <v>13.681274490838605</v>
      </c>
      <c r="R11" s="103">
        <f t="shared" si="1"/>
        <v>14.639714606913635</v>
      </c>
      <c r="S11" s="146">
        <f t="shared" si="1"/>
        <v>20</v>
      </c>
      <c r="T11" s="104">
        <f>IFERROR(T10/$W10,0)</f>
        <v>0.25</v>
      </c>
      <c r="U11" s="104">
        <f>IFERROR(U10/$W10,0)</f>
        <v>0.35</v>
      </c>
      <c r="V11" s="192">
        <f>IFERROR(V10/$W10,0)</f>
        <v>0.4</v>
      </c>
      <c r="W11" s="182"/>
      <c r="X11" s="14"/>
    </row>
    <row r="12" spans="2:26" s="4" customFormat="1" ht="16.8" x14ac:dyDescent="0.2">
      <c r="B12" s="99"/>
      <c r="C12" s="129">
        <v>0</v>
      </c>
      <c r="D12" s="147">
        <f t="shared" ref="D12:S14" si="11">D45+D78</f>
        <v>2.9060000000000006</v>
      </c>
      <c r="E12" s="147">
        <f t="shared" si="11"/>
        <v>0</v>
      </c>
      <c r="F12" s="147">
        <f t="shared" si="11"/>
        <v>0.10754768063527378</v>
      </c>
      <c r="G12" s="147">
        <f t="shared" si="11"/>
        <v>0.59187672469196984</v>
      </c>
      <c r="H12" s="71">
        <f t="shared" ref="H12:P12" si="12">H45+H78</f>
        <v>1.3265341919568554</v>
      </c>
      <c r="I12" s="267">
        <f t="shared" si="12"/>
        <v>6.8041402715900465E-2</v>
      </c>
      <c r="J12" s="71">
        <f t="shared" si="12"/>
        <v>0</v>
      </c>
      <c r="K12" s="71">
        <f t="shared" si="12"/>
        <v>0.67901476063706168</v>
      </c>
      <c r="L12" s="147">
        <f t="shared" si="12"/>
        <v>1.3545282722285656</v>
      </c>
      <c r="M12" s="147">
        <f t="shared" si="12"/>
        <v>1.6693291759466766</v>
      </c>
      <c r="N12" s="147">
        <f t="shared" si="12"/>
        <v>3.2971277911876959</v>
      </c>
      <c r="O12" s="147">
        <f t="shared" si="12"/>
        <v>0</v>
      </c>
      <c r="P12" s="71">
        <f t="shared" si="12"/>
        <v>0.69039147127826639</v>
      </c>
      <c r="Q12" s="147">
        <f t="shared" si="11"/>
        <v>0.9908830195603392</v>
      </c>
      <c r="R12" s="147">
        <f t="shared" si="11"/>
        <v>0.9584401160750291</v>
      </c>
      <c r="S12" s="147">
        <f t="shared" si="11"/>
        <v>5.3602853930863654</v>
      </c>
      <c r="T12" s="173">
        <f>SUMIF($D$6:$S$6,T$6,$D12:$S12)</f>
        <v>5</v>
      </c>
      <c r="U12" s="73">
        <f t="shared" ref="U12:V14" si="13">SUMIF($E$6:$S$6,U$6,$E12:$S12)</f>
        <v>7</v>
      </c>
      <c r="V12" s="89">
        <f t="shared" si="13"/>
        <v>8</v>
      </c>
      <c r="W12" s="89">
        <f t="shared" ref="W12" si="14">SUM(T12:V12)</f>
        <v>20</v>
      </c>
      <c r="X12" s="14"/>
    </row>
    <row r="13" spans="2:26" s="4" customFormat="1" ht="16.8" x14ac:dyDescent="0.2">
      <c r="B13" s="90" t="s">
        <v>4</v>
      </c>
      <c r="C13" s="130">
        <v>1</v>
      </c>
      <c r="D13" s="149">
        <f t="shared" si="11"/>
        <v>2.9060000000000006</v>
      </c>
      <c r="E13" s="75">
        <f t="shared" si="11"/>
        <v>0.36799999999999944</v>
      </c>
      <c r="F13" s="71">
        <f t="shared" si="11"/>
        <v>8.8647228642064285E-2</v>
      </c>
      <c r="G13" s="71">
        <f t="shared" si="11"/>
        <v>0.48786018472700099</v>
      </c>
      <c r="H13" s="71">
        <f t="shared" ref="H13:P13" si="15">H46+H79</f>
        <v>1.0934087943254696</v>
      </c>
      <c r="I13" s="267">
        <f t="shared" si="15"/>
        <v>5.6083792305465258E-2</v>
      </c>
      <c r="J13" s="72">
        <f t="shared" si="15"/>
        <v>0</v>
      </c>
      <c r="K13" s="72">
        <f t="shared" si="15"/>
        <v>0.67901476063706168</v>
      </c>
      <c r="L13" s="71">
        <f t="shared" si="15"/>
        <v>1.3545282722285656</v>
      </c>
      <c r="M13" s="71">
        <f t="shared" si="15"/>
        <v>1.6693291759466766</v>
      </c>
      <c r="N13" s="71">
        <f t="shared" si="15"/>
        <v>3.2971277911876959</v>
      </c>
      <c r="O13" s="147">
        <f t="shared" si="15"/>
        <v>0</v>
      </c>
      <c r="P13" s="71">
        <f t="shared" si="15"/>
        <v>0.69039147127826639</v>
      </c>
      <c r="Q13" s="71">
        <f t="shared" si="11"/>
        <v>0.9908830195603392</v>
      </c>
      <c r="R13" s="71">
        <f t="shared" si="11"/>
        <v>0.9584401160750291</v>
      </c>
      <c r="S13" s="148">
        <f t="shared" si="11"/>
        <v>5.3602853930863654</v>
      </c>
      <c r="T13" s="173">
        <f>SUMIF($D$6:$S$6,T$6,$D13:$S13)</f>
        <v>5</v>
      </c>
      <c r="U13" s="73">
        <f t="shared" si="13"/>
        <v>7</v>
      </c>
      <c r="V13" s="89">
        <f t="shared" si="13"/>
        <v>8</v>
      </c>
      <c r="W13" s="89">
        <f t="shared" ref="W13" si="16">SUM(T13:V13)</f>
        <v>20</v>
      </c>
      <c r="X13" s="14"/>
      <c r="Z13" s="46"/>
    </row>
    <row r="14" spans="2:26" s="4" customFormat="1" ht="16.8" x14ac:dyDescent="0.2">
      <c r="B14" s="90"/>
      <c r="C14" s="130">
        <v>2</v>
      </c>
      <c r="D14" s="152">
        <f t="shared" ref="D14:E20" si="17">D47+D80</f>
        <v>2.9060000000000006</v>
      </c>
      <c r="E14" s="87">
        <f t="shared" ref="E14:J20" si="18">E47+E80</f>
        <v>0.36799999999999944</v>
      </c>
      <c r="F14" s="242">
        <f t="shared" si="11"/>
        <v>2.1550000000000002</v>
      </c>
      <c r="G14" s="243">
        <f t="shared" si="11"/>
        <v>0.48786018472700099</v>
      </c>
      <c r="H14" s="243">
        <f t="shared" ref="H14:P15" si="19">H47+H80</f>
        <v>0</v>
      </c>
      <c r="I14" s="311">
        <f t="shared" si="19"/>
        <v>0</v>
      </c>
      <c r="J14" s="245">
        <f t="shared" si="19"/>
        <v>0</v>
      </c>
      <c r="K14" s="245">
        <f t="shared" si="19"/>
        <v>0.67901476063706168</v>
      </c>
      <c r="L14" s="243">
        <f t="shared" si="19"/>
        <v>1.3545282722285656</v>
      </c>
      <c r="M14" s="243">
        <f t="shared" si="19"/>
        <v>1.6693291759466766</v>
      </c>
      <c r="N14" s="243">
        <f t="shared" si="19"/>
        <v>3.2971277911876959</v>
      </c>
      <c r="O14" s="246">
        <f t="shared" si="19"/>
        <v>0</v>
      </c>
      <c r="P14" s="243">
        <f t="shared" si="19"/>
        <v>0.69039147127826639</v>
      </c>
      <c r="Q14" s="243">
        <f t="shared" si="11"/>
        <v>0.9908830195603392</v>
      </c>
      <c r="R14" s="243">
        <f t="shared" si="11"/>
        <v>0.9584401160750291</v>
      </c>
      <c r="S14" s="244">
        <f t="shared" si="11"/>
        <v>4.4434252083593657</v>
      </c>
      <c r="T14" s="291">
        <f>SUMIF($D$6:$S$6,T$6,$D14:$S14)</f>
        <v>5.9168601847270015</v>
      </c>
      <c r="U14" s="292">
        <f t="shared" si="13"/>
        <v>7</v>
      </c>
      <c r="V14" s="293">
        <f t="shared" si="13"/>
        <v>7.0831398152730003</v>
      </c>
      <c r="W14" s="293">
        <f t="shared" ref="W14" si="20">SUM(T14:V14)</f>
        <v>20</v>
      </c>
      <c r="X14" s="15"/>
      <c r="Y14" s="50"/>
    </row>
    <row r="15" spans="2:26" s="4" customFormat="1" ht="16.8" x14ac:dyDescent="0.2">
      <c r="B15" s="90"/>
      <c r="C15" s="130">
        <v>3</v>
      </c>
      <c r="D15" s="152">
        <f t="shared" si="17"/>
        <v>2.9060000000000006</v>
      </c>
      <c r="E15" s="87">
        <f t="shared" si="18"/>
        <v>0.36799999999999944</v>
      </c>
      <c r="F15" s="87">
        <f t="shared" si="18"/>
        <v>2.1550000000000002</v>
      </c>
      <c r="G15" s="242">
        <f t="shared" ref="G15:S25" si="21">G48+G81</f>
        <v>7.8079999999999998</v>
      </c>
      <c r="H15" s="243">
        <f t="shared" si="19"/>
        <v>0</v>
      </c>
      <c r="I15" s="310">
        <f t="shared" si="21"/>
        <v>0</v>
      </c>
      <c r="J15" s="87">
        <f t="shared" si="21"/>
        <v>0</v>
      </c>
      <c r="K15" s="87">
        <f t="shared" si="21"/>
        <v>0.67901476063706168</v>
      </c>
      <c r="L15" s="87">
        <f t="shared" si="21"/>
        <v>1.3545282722285656</v>
      </c>
      <c r="M15" s="87">
        <f t="shared" si="21"/>
        <v>1.6693291759466766</v>
      </c>
      <c r="N15" s="87">
        <f t="shared" si="21"/>
        <v>3.0601277911876941</v>
      </c>
      <c r="O15" s="152">
        <f t="shared" ref="O15" si="22">O48+O81</f>
        <v>0</v>
      </c>
      <c r="P15" s="87">
        <f t="shared" si="21"/>
        <v>0</v>
      </c>
      <c r="Q15" s="87">
        <f t="shared" si="21"/>
        <v>0</v>
      </c>
      <c r="R15" s="87">
        <f t="shared" si="21"/>
        <v>0</v>
      </c>
      <c r="S15" s="87">
        <f t="shared" si="21"/>
        <v>0</v>
      </c>
      <c r="T15" s="247">
        <f t="shared" ref="T15:U25" si="23">SUMIF($D$6:$R$6,T$6,$D15:$R15)</f>
        <v>13.237</v>
      </c>
      <c r="U15" s="248">
        <f t="shared" si="23"/>
        <v>6.7629999999999981</v>
      </c>
      <c r="V15" s="249">
        <f t="shared" ref="V15:V25" si="24">SUMIF($E$6:$S$6,V$6,$E15:$S15)</f>
        <v>0</v>
      </c>
      <c r="W15" s="249">
        <f t="shared" ref="W15:W25" si="25">SUM(T15:V15)</f>
        <v>20</v>
      </c>
      <c r="X15" s="15"/>
    </row>
    <row r="16" spans="2:26" s="4" customFormat="1" ht="16.8" x14ac:dyDescent="0.2">
      <c r="B16" s="90"/>
      <c r="C16" s="130">
        <v>4</v>
      </c>
      <c r="D16" s="152">
        <f t="shared" si="17"/>
        <v>2.9060000000000006</v>
      </c>
      <c r="E16" s="87">
        <f t="shared" si="18"/>
        <v>0.36799999999999944</v>
      </c>
      <c r="F16" s="87">
        <f t="shared" si="18"/>
        <v>2.1550000000000002</v>
      </c>
      <c r="G16" s="87">
        <f t="shared" si="21"/>
        <v>7.8079999999999998</v>
      </c>
      <c r="H16" s="242">
        <f t="shared" ref="H16" si="26">H49+H82</f>
        <v>6.6549999999999994</v>
      </c>
      <c r="I16" s="310">
        <f t="shared" si="21"/>
        <v>0</v>
      </c>
      <c r="J16" s="87">
        <f t="shared" si="21"/>
        <v>0</v>
      </c>
      <c r="K16" s="87">
        <f t="shared" si="21"/>
        <v>0.1</v>
      </c>
      <c r="L16" s="87">
        <f t="shared" si="21"/>
        <v>0</v>
      </c>
      <c r="M16" s="87">
        <f t="shared" si="21"/>
        <v>0</v>
      </c>
      <c r="N16" s="87">
        <f t="shared" si="21"/>
        <v>0</v>
      </c>
      <c r="O16" s="152">
        <f t="shared" ref="O16" si="27">O49+O82</f>
        <v>0</v>
      </c>
      <c r="P16" s="87">
        <f t="shared" si="21"/>
        <v>0</v>
      </c>
      <c r="Q16" s="87">
        <f t="shared" si="21"/>
        <v>0</v>
      </c>
      <c r="R16" s="87">
        <f t="shared" si="21"/>
        <v>0</v>
      </c>
      <c r="S16" s="87">
        <f t="shared" si="21"/>
        <v>0</v>
      </c>
      <c r="T16" s="247">
        <f t="shared" si="23"/>
        <v>19.891999999999999</v>
      </c>
      <c r="U16" s="248">
        <f t="shared" si="23"/>
        <v>0.1</v>
      </c>
      <c r="V16" s="249">
        <f t="shared" si="24"/>
        <v>0</v>
      </c>
      <c r="W16" s="249">
        <f t="shared" si="25"/>
        <v>19.992000000000001</v>
      </c>
      <c r="X16" s="15"/>
    </row>
    <row r="17" spans="2:25" s="4" customFormat="1" ht="16.8" x14ac:dyDescent="0.2">
      <c r="B17" s="90"/>
      <c r="C17" s="130">
        <v>5</v>
      </c>
      <c r="D17" s="152">
        <f t="shared" si="17"/>
        <v>2.9060000000000006</v>
      </c>
      <c r="E17" s="87">
        <f t="shared" si="18"/>
        <v>0.36799999999999944</v>
      </c>
      <c r="F17" s="87">
        <f t="shared" si="18"/>
        <v>2.1550000000000002</v>
      </c>
      <c r="G17" s="87">
        <f t="shared" si="21"/>
        <v>7.8079999999999998</v>
      </c>
      <c r="H17" s="87">
        <f t="shared" ref="H17" si="28">H50+H83</f>
        <v>6.6549999999999994</v>
      </c>
      <c r="I17" s="310">
        <f t="shared" si="21"/>
        <v>1.1580000000000013</v>
      </c>
      <c r="J17" s="87">
        <f t="shared" si="21"/>
        <v>-0.42000000000000171</v>
      </c>
      <c r="K17" s="87">
        <f t="shared" si="21"/>
        <v>0</v>
      </c>
      <c r="L17" s="87">
        <f t="shared" si="21"/>
        <v>0</v>
      </c>
      <c r="M17" s="87">
        <f t="shared" si="21"/>
        <v>0</v>
      </c>
      <c r="N17" s="87">
        <f t="shared" si="21"/>
        <v>0</v>
      </c>
      <c r="O17" s="152">
        <f t="shared" ref="O17" si="29">O50+O83</f>
        <v>0</v>
      </c>
      <c r="P17" s="87">
        <f t="shared" si="21"/>
        <v>0</v>
      </c>
      <c r="Q17" s="87">
        <f t="shared" si="21"/>
        <v>0</v>
      </c>
      <c r="R17" s="87">
        <f t="shared" si="21"/>
        <v>0</v>
      </c>
      <c r="S17" s="87">
        <f t="shared" si="21"/>
        <v>0</v>
      </c>
      <c r="T17" s="247">
        <f t="shared" si="23"/>
        <v>21.05</v>
      </c>
      <c r="U17" s="248">
        <f t="shared" si="23"/>
        <v>-0.42000000000000171</v>
      </c>
      <c r="V17" s="249">
        <f t="shared" si="24"/>
        <v>0</v>
      </c>
      <c r="W17" s="249">
        <f t="shared" si="25"/>
        <v>20.63</v>
      </c>
      <c r="X17" s="33"/>
    </row>
    <row r="18" spans="2:25" s="4" customFormat="1" ht="16.8" x14ac:dyDescent="0.2">
      <c r="B18" s="90"/>
      <c r="C18" s="130">
        <v>6</v>
      </c>
      <c r="D18" s="152">
        <f t="shared" si="17"/>
        <v>2.9060000000000006</v>
      </c>
      <c r="E18" s="87">
        <f t="shared" si="18"/>
        <v>0.36799999999999944</v>
      </c>
      <c r="F18" s="87">
        <f t="shared" si="18"/>
        <v>2.1550000000000002</v>
      </c>
      <c r="G18" s="87">
        <f t="shared" si="18"/>
        <v>7.8079999999999998</v>
      </c>
      <c r="H18" s="87">
        <f t="shared" si="18"/>
        <v>6.6549999999999994</v>
      </c>
      <c r="I18" s="310">
        <f t="shared" si="18"/>
        <v>1.1580000000000013</v>
      </c>
      <c r="J18" s="87">
        <f t="shared" si="18"/>
        <v>-0.42000000000000171</v>
      </c>
      <c r="K18" s="242">
        <f t="shared" si="21"/>
        <v>2.2020000000000017</v>
      </c>
      <c r="L18" s="87">
        <f t="shared" si="21"/>
        <v>0</v>
      </c>
      <c r="M18" s="87">
        <f t="shared" si="21"/>
        <v>0</v>
      </c>
      <c r="N18" s="87">
        <f t="shared" si="21"/>
        <v>0</v>
      </c>
      <c r="O18" s="152">
        <f t="shared" ref="O18" si="30">O51+O84</f>
        <v>0</v>
      </c>
      <c r="P18" s="87">
        <f t="shared" si="21"/>
        <v>0</v>
      </c>
      <c r="Q18" s="87">
        <f t="shared" si="21"/>
        <v>0</v>
      </c>
      <c r="R18" s="87">
        <f t="shared" si="21"/>
        <v>0</v>
      </c>
      <c r="S18" s="87">
        <f t="shared" si="21"/>
        <v>0</v>
      </c>
      <c r="T18" s="247">
        <f t="shared" si="23"/>
        <v>21.05</v>
      </c>
      <c r="U18" s="248">
        <f t="shared" si="23"/>
        <v>1.782</v>
      </c>
      <c r="V18" s="249">
        <f t="shared" si="24"/>
        <v>0</v>
      </c>
      <c r="W18" s="249">
        <f t="shared" si="25"/>
        <v>22.832000000000001</v>
      </c>
      <c r="X18" s="15"/>
    </row>
    <row r="19" spans="2:25" s="4" customFormat="1" ht="16.8" x14ac:dyDescent="0.2">
      <c r="B19" s="90"/>
      <c r="C19" s="130">
        <v>7</v>
      </c>
      <c r="D19" s="152">
        <f t="shared" si="17"/>
        <v>2.9060000000000006</v>
      </c>
      <c r="E19" s="87">
        <f t="shared" si="18"/>
        <v>0.36799999999999944</v>
      </c>
      <c r="F19" s="87">
        <f t="shared" si="18"/>
        <v>2.1550000000000002</v>
      </c>
      <c r="G19" s="87">
        <f t="shared" si="21"/>
        <v>7.8079999999999998</v>
      </c>
      <c r="H19" s="87">
        <f t="shared" ref="H19" si="31">H52+H85</f>
        <v>6.6549999999999994</v>
      </c>
      <c r="I19" s="310">
        <f t="shared" si="21"/>
        <v>1.1580000000000013</v>
      </c>
      <c r="J19" s="87">
        <f t="shared" si="21"/>
        <v>-0.42000000000000171</v>
      </c>
      <c r="K19" s="87">
        <f t="shared" si="21"/>
        <v>2.2020000000000017</v>
      </c>
      <c r="L19" s="242">
        <f t="shared" si="21"/>
        <v>1.1430000000000007</v>
      </c>
      <c r="M19" s="87">
        <f t="shared" si="21"/>
        <v>2.0251274402729766</v>
      </c>
      <c r="N19" s="87">
        <f t="shared" si="21"/>
        <v>3.9998725597270215</v>
      </c>
      <c r="O19" s="152">
        <f t="shared" ref="O19" si="32">O52+O85</f>
        <v>0</v>
      </c>
      <c r="P19" s="87">
        <f t="shared" si="21"/>
        <v>0</v>
      </c>
      <c r="Q19" s="87">
        <f t="shared" si="21"/>
        <v>0</v>
      </c>
      <c r="R19" s="87">
        <f t="shared" si="21"/>
        <v>0</v>
      </c>
      <c r="S19" s="87">
        <f t="shared" si="21"/>
        <v>0</v>
      </c>
      <c r="T19" s="247">
        <f t="shared" si="23"/>
        <v>21.05</v>
      </c>
      <c r="U19" s="248">
        <f t="shared" si="23"/>
        <v>8.9499999999999993</v>
      </c>
      <c r="V19" s="249">
        <f t="shared" si="24"/>
        <v>0</v>
      </c>
      <c r="W19" s="249">
        <f t="shared" si="25"/>
        <v>30</v>
      </c>
      <c r="X19" s="15"/>
    </row>
    <row r="20" spans="2:25" s="4" customFormat="1" ht="16.8" x14ac:dyDescent="0.2">
      <c r="B20" s="90"/>
      <c r="C20" s="130">
        <v>8</v>
      </c>
      <c r="D20" s="152">
        <f t="shared" si="17"/>
        <v>2.9060000000000006</v>
      </c>
      <c r="E20" s="87">
        <f t="shared" si="17"/>
        <v>0.36799999999999944</v>
      </c>
      <c r="F20" s="87">
        <f t="shared" si="18"/>
        <v>2.1550000000000002</v>
      </c>
      <c r="G20" s="87">
        <f t="shared" si="21"/>
        <v>7.8079999999999998</v>
      </c>
      <c r="H20" s="87">
        <f t="shared" ref="H20" si="33">H53+H86</f>
        <v>6.6549999999999994</v>
      </c>
      <c r="I20" s="310">
        <f t="shared" si="21"/>
        <v>1.1580000000000013</v>
      </c>
      <c r="J20" s="87">
        <f t="shared" si="21"/>
        <v>-0.42000000000000171</v>
      </c>
      <c r="K20" s="87">
        <f t="shared" si="21"/>
        <v>2.2020000000000017</v>
      </c>
      <c r="L20" s="87">
        <f t="shared" si="21"/>
        <v>1.1430000000000007</v>
      </c>
      <c r="M20" s="242">
        <f t="shared" si="21"/>
        <v>4.0799999999999983</v>
      </c>
      <c r="N20" s="87">
        <f t="shared" si="21"/>
        <v>1.9450000000000003</v>
      </c>
      <c r="O20" s="152">
        <f t="shared" ref="O20" si="34">O53+O86</f>
        <v>0</v>
      </c>
      <c r="P20" s="87">
        <f t="shared" si="21"/>
        <v>0</v>
      </c>
      <c r="Q20" s="87">
        <f t="shared" si="21"/>
        <v>0</v>
      </c>
      <c r="R20" s="87">
        <f t="shared" si="21"/>
        <v>0</v>
      </c>
      <c r="S20" s="87">
        <f t="shared" si="21"/>
        <v>0</v>
      </c>
      <c r="T20" s="247">
        <f t="shared" si="23"/>
        <v>21.05</v>
      </c>
      <c r="U20" s="248">
        <f t="shared" si="23"/>
        <v>8.9499999999999993</v>
      </c>
      <c r="V20" s="249">
        <f t="shared" si="24"/>
        <v>0</v>
      </c>
      <c r="W20" s="249">
        <f t="shared" si="25"/>
        <v>30</v>
      </c>
      <c r="X20" s="15"/>
    </row>
    <row r="21" spans="2:25" s="4" customFormat="1" ht="16.5" customHeight="1" x14ac:dyDescent="0.2">
      <c r="B21" s="90"/>
      <c r="C21" s="130">
        <v>9</v>
      </c>
      <c r="D21" s="152">
        <f t="shared" ref="D21:M21" si="35">D54+D87</f>
        <v>2.9060000000000006</v>
      </c>
      <c r="E21" s="87">
        <f t="shared" si="35"/>
        <v>0.36799999999999944</v>
      </c>
      <c r="F21" s="87">
        <f t="shared" si="35"/>
        <v>2.1550000000000002</v>
      </c>
      <c r="G21" s="87">
        <f t="shared" si="35"/>
        <v>7.8079999999999998</v>
      </c>
      <c r="H21" s="87">
        <f t="shared" si="35"/>
        <v>6.6549999999999994</v>
      </c>
      <c r="I21" s="310">
        <f t="shared" si="35"/>
        <v>1.1580000000000013</v>
      </c>
      <c r="J21" s="87">
        <f t="shared" si="35"/>
        <v>-0.42000000000000171</v>
      </c>
      <c r="K21" s="87">
        <f t="shared" si="35"/>
        <v>2.2020000000000017</v>
      </c>
      <c r="L21" s="87">
        <f t="shared" si="35"/>
        <v>1.1430000000000007</v>
      </c>
      <c r="M21" s="87">
        <f t="shared" si="35"/>
        <v>4.0799999999999983</v>
      </c>
      <c r="N21" s="242">
        <f t="shared" si="21"/>
        <v>7.2000000000000028</v>
      </c>
      <c r="O21" s="250">
        <f t="shared" ref="O21" si="36">O54+O87</f>
        <v>0</v>
      </c>
      <c r="P21" s="87">
        <f t="shared" si="21"/>
        <v>0</v>
      </c>
      <c r="Q21" s="87">
        <f t="shared" si="21"/>
        <v>0</v>
      </c>
      <c r="R21" s="87">
        <f t="shared" si="21"/>
        <v>0</v>
      </c>
      <c r="S21" s="87">
        <f t="shared" si="21"/>
        <v>0</v>
      </c>
      <c r="T21" s="247">
        <f t="shared" si="23"/>
        <v>21.05</v>
      </c>
      <c r="U21" s="248">
        <f t="shared" si="23"/>
        <v>14.205000000000002</v>
      </c>
      <c r="V21" s="249">
        <f t="shared" si="24"/>
        <v>0</v>
      </c>
      <c r="W21" s="249">
        <f t="shared" si="25"/>
        <v>35.255000000000003</v>
      </c>
      <c r="X21" s="15"/>
      <c r="Y21" s="50"/>
    </row>
    <row r="22" spans="2:25" s="4" customFormat="1" ht="16.5" customHeight="1" x14ac:dyDescent="0.2">
      <c r="B22" s="90"/>
      <c r="C22" s="130">
        <v>10</v>
      </c>
      <c r="D22" s="152">
        <f t="shared" ref="D22:E22" si="37">D55+D88</f>
        <v>2.9060000000000006</v>
      </c>
      <c r="E22" s="87">
        <f t="shared" si="37"/>
        <v>0.36799999999999944</v>
      </c>
      <c r="F22" s="87">
        <f t="shared" ref="F22:H25" si="38">IF($C22&lt;=$E$1,F21,0)</f>
        <v>2.1550000000000002</v>
      </c>
      <c r="G22" s="87">
        <f t="shared" ref="G22:H25" si="39">IF($C22&lt;=$E$1,G21,0)</f>
        <v>7.8079999999999998</v>
      </c>
      <c r="H22" s="87">
        <f t="shared" si="39"/>
        <v>6.6549999999999994</v>
      </c>
      <c r="I22" s="310">
        <f t="shared" ref="I22:I25" si="40">IF($C22&lt;=$E$1,I21,0)</f>
        <v>1.1580000000000013</v>
      </c>
      <c r="J22" s="87">
        <f t="shared" ref="J22:J25" si="41">IF($C22&lt;=$E$1,J21,0)</f>
        <v>-0.42000000000000171</v>
      </c>
      <c r="K22" s="87">
        <f t="shared" ref="K22:P25" si="42">IF($C22&lt;=$E$1,K21,0)</f>
        <v>2.2020000000000017</v>
      </c>
      <c r="L22" s="87">
        <f t="shared" ref="L22:P25" si="43">IF($C22&lt;=$E$1,L21,0)</f>
        <v>1.1430000000000007</v>
      </c>
      <c r="M22" s="87">
        <f t="shared" ref="M22:Q25" si="44">IF($C22&lt;=$E$1,M21,0)</f>
        <v>4.0799999999999983</v>
      </c>
      <c r="N22" s="87">
        <f t="shared" ref="N22" si="45">IF($C22&lt;=$E$1,N21,0)</f>
        <v>7.2000000000000028</v>
      </c>
      <c r="O22" s="152">
        <f t="shared" ref="O22" si="46">IF($C22&lt;=$E$1,O21,0)</f>
        <v>0</v>
      </c>
      <c r="P22" s="242">
        <f t="shared" si="21"/>
        <v>-10.542000000000002</v>
      </c>
      <c r="Q22" s="87">
        <f t="shared" si="21"/>
        <v>0</v>
      </c>
      <c r="R22" s="87">
        <f t="shared" si="21"/>
        <v>0</v>
      </c>
      <c r="S22" s="87">
        <f t="shared" si="21"/>
        <v>0</v>
      </c>
      <c r="T22" s="247">
        <f t="shared" si="23"/>
        <v>21.05</v>
      </c>
      <c r="U22" s="248">
        <f t="shared" si="23"/>
        <v>14.205000000000002</v>
      </c>
      <c r="V22" s="249">
        <f t="shared" si="24"/>
        <v>-10.542000000000002</v>
      </c>
      <c r="W22" s="249">
        <f t="shared" si="25"/>
        <v>24.713000000000001</v>
      </c>
      <c r="X22" s="15"/>
      <c r="Y22" s="54"/>
    </row>
    <row r="23" spans="2:25" s="4" customFormat="1" ht="16.5" customHeight="1" x14ac:dyDescent="0.2">
      <c r="B23" s="90"/>
      <c r="C23" s="130">
        <v>11</v>
      </c>
      <c r="D23" s="152">
        <f t="shared" ref="D23:E23" si="47">D56+D89</f>
        <v>0</v>
      </c>
      <c r="E23" s="87">
        <f t="shared" si="47"/>
        <v>0</v>
      </c>
      <c r="F23" s="87">
        <f t="shared" si="38"/>
        <v>0</v>
      </c>
      <c r="G23" s="87">
        <f t="shared" si="39"/>
        <v>0</v>
      </c>
      <c r="H23" s="87">
        <f t="shared" si="39"/>
        <v>0</v>
      </c>
      <c r="I23" s="310">
        <f t="shared" si="40"/>
        <v>0</v>
      </c>
      <c r="J23" s="87">
        <f t="shared" si="41"/>
        <v>0</v>
      </c>
      <c r="K23" s="87">
        <f t="shared" si="42"/>
        <v>0</v>
      </c>
      <c r="L23" s="87">
        <f t="shared" si="43"/>
        <v>0</v>
      </c>
      <c r="M23" s="87">
        <f t="shared" si="43"/>
        <v>0</v>
      </c>
      <c r="N23" s="87">
        <f t="shared" si="43"/>
        <v>0</v>
      </c>
      <c r="O23" s="152">
        <f t="shared" si="43"/>
        <v>0</v>
      </c>
      <c r="P23" s="87">
        <f t="shared" si="43"/>
        <v>0</v>
      </c>
      <c r="Q23" s="242">
        <f t="shared" si="21"/>
        <v>0</v>
      </c>
      <c r="R23" s="87">
        <f t="shared" si="21"/>
        <v>0</v>
      </c>
      <c r="S23" s="87">
        <f t="shared" si="21"/>
        <v>0</v>
      </c>
      <c r="T23" s="247">
        <f t="shared" si="23"/>
        <v>0</v>
      </c>
      <c r="U23" s="248">
        <f t="shared" si="23"/>
        <v>0</v>
      </c>
      <c r="V23" s="249">
        <f t="shared" si="24"/>
        <v>0</v>
      </c>
      <c r="W23" s="249">
        <f t="shared" si="25"/>
        <v>0</v>
      </c>
      <c r="X23" s="15"/>
    </row>
    <row r="24" spans="2:25" s="4" customFormat="1" ht="16.5" customHeight="1" x14ac:dyDescent="0.2">
      <c r="B24" s="90"/>
      <c r="C24" s="130">
        <v>12</v>
      </c>
      <c r="D24" s="152">
        <f t="shared" ref="D24:E24" si="48">D57+D90</f>
        <v>0</v>
      </c>
      <c r="E24" s="87">
        <f t="shared" si="48"/>
        <v>0</v>
      </c>
      <c r="F24" s="87">
        <f t="shared" si="38"/>
        <v>0</v>
      </c>
      <c r="G24" s="87">
        <f t="shared" si="38"/>
        <v>0</v>
      </c>
      <c r="H24" s="87">
        <f t="shared" si="38"/>
        <v>0</v>
      </c>
      <c r="I24" s="310">
        <f t="shared" si="40"/>
        <v>0</v>
      </c>
      <c r="J24" s="87">
        <f t="shared" si="41"/>
        <v>0</v>
      </c>
      <c r="K24" s="87">
        <f t="shared" si="42"/>
        <v>0</v>
      </c>
      <c r="L24" s="87">
        <f t="shared" si="42"/>
        <v>0</v>
      </c>
      <c r="M24" s="87">
        <f t="shared" si="42"/>
        <v>0</v>
      </c>
      <c r="N24" s="87">
        <f t="shared" si="42"/>
        <v>0</v>
      </c>
      <c r="O24" s="152">
        <f t="shared" si="42"/>
        <v>0</v>
      </c>
      <c r="P24" s="87">
        <f t="shared" si="42"/>
        <v>0</v>
      </c>
      <c r="Q24" s="87">
        <f>IF($C24&lt;=$E$1,Q23,0)</f>
        <v>0</v>
      </c>
      <c r="R24" s="87">
        <f t="shared" si="21"/>
        <v>0</v>
      </c>
      <c r="S24" s="87">
        <f t="shared" si="21"/>
        <v>0</v>
      </c>
      <c r="T24" s="247">
        <f t="shared" si="23"/>
        <v>0</v>
      </c>
      <c r="U24" s="248">
        <f t="shared" si="23"/>
        <v>0</v>
      </c>
      <c r="V24" s="249">
        <f t="shared" si="24"/>
        <v>0</v>
      </c>
      <c r="W24" s="249">
        <f t="shared" si="25"/>
        <v>0</v>
      </c>
      <c r="X24" s="15"/>
    </row>
    <row r="25" spans="2:25" s="4" customFormat="1" ht="17.25" customHeight="1" thickBot="1" x14ac:dyDescent="0.25">
      <c r="B25" s="90"/>
      <c r="C25" s="130">
        <v>13</v>
      </c>
      <c r="D25" s="152">
        <f t="shared" ref="D25:E25" si="49">D58+D91</f>
        <v>0</v>
      </c>
      <c r="E25" s="87">
        <f t="shared" si="49"/>
        <v>0</v>
      </c>
      <c r="F25" s="229">
        <f t="shared" si="38"/>
        <v>0</v>
      </c>
      <c r="G25" s="229">
        <f t="shared" si="39"/>
        <v>0</v>
      </c>
      <c r="H25" s="229">
        <f t="shared" si="39"/>
        <v>0</v>
      </c>
      <c r="I25" s="265">
        <f t="shared" si="40"/>
        <v>0</v>
      </c>
      <c r="J25" s="229">
        <f t="shared" si="41"/>
        <v>0</v>
      </c>
      <c r="K25" s="229">
        <f t="shared" si="42"/>
        <v>0</v>
      </c>
      <c r="L25" s="229">
        <f t="shared" si="43"/>
        <v>0</v>
      </c>
      <c r="M25" s="229">
        <f t="shared" si="43"/>
        <v>0</v>
      </c>
      <c r="N25" s="229">
        <f t="shared" si="43"/>
        <v>0</v>
      </c>
      <c r="O25" s="254">
        <f t="shared" si="43"/>
        <v>0</v>
      </c>
      <c r="P25" s="229">
        <f t="shared" si="43"/>
        <v>0</v>
      </c>
      <c r="Q25" s="229">
        <f t="shared" si="44"/>
        <v>0</v>
      </c>
      <c r="R25" s="229">
        <f>IF($C25&lt;=$E$1,R24,0)</f>
        <v>0</v>
      </c>
      <c r="S25" s="229">
        <f t="shared" si="21"/>
        <v>0</v>
      </c>
      <c r="T25" s="230">
        <f t="shared" si="23"/>
        <v>0</v>
      </c>
      <c r="U25" s="231">
        <f t="shared" si="23"/>
        <v>0</v>
      </c>
      <c r="V25" s="232">
        <f t="shared" si="24"/>
        <v>0</v>
      </c>
      <c r="W25" s="232">
        <f t="shared" si="25"/>
        <v>0</v>
      </c>
      <c r="X25" s="15"/>
    </row>
    <row r="26" spans="2:25" s="4" customFormat="1" ht="16.8" x14ac:dyDescent="0.2">
      <c r="B26" s="337" t="s">
        <v>9</v>
      </c>
      <c r="C26" s="338">
        <v>0</v>
      </c>
      <c r="D26" s="153">
        <f>INDEX(D12:D25,MATCH($E$1,$C$12:$C$25,0))</f>
        <v>2.9060000000000006</v>
      </c>
      <c r="E26" s="109">
        <f t="shared" ref="E26:W26" si="50">INDEX(E12:E25,MATCH($E$1,$C$12:$C$25,0))</f>
        <v>0.36799999999999944</v>
      </c>
      <c r="F26" s="109">
        <f t="shared" si="50"/>
        <v>2.1550000000000002</v>
      </c>
      <c r="G26" s="109">
        <f t="shared" si="50"/>
        <v>7.8079999999999998</v>
      </c>
      <c r="H26" s="109">
        <f t="shared" si="50"/>
        <v>6.6549999999999994</v>
      </c>
      <c r="I26" s="154">
        <f t="shared" si="50"/>
        <v>1.1580000000000013</v>
      </c>
      <c r="J26" s="109">
        <f t="shared" si="50"/>
        <v>-0.42000000000000171</v>
      </c>
      <c r="K26" s="109">
        <f t="shared" si="50"/>
        <v>2.2020000000000017</v>
      </c>
      <c r="L26" s="109">
        <f t="shared" si="50"/>
        <v>1.1430000000000007</v>
      </c>
      <c r="M26" s="109">
        <f t="shared" si="50"/>
        <v>4.0799999999999983</v>
      </c>
      <c r="N26" s="109">
        <f t="shared" si="50"/>
        <v>7.2000000000000028</v>
      </c>
      <c r="O26" s="153">
        <f t="shared" si="50"/>
        <v>0</v>
      </c>
      <c r="P26" s="109">
        <v>0</v>
      </c>
      <c r="Q26" s="109">
        <v>0</v>
      </c>
      <c r="R26" s="109">
        <v>0</v>
      </c>
      <c r="S26" s="154">
        <v>0</v>
      </c>
      <c r="T26" s="174">
        <f t="shared" si="50"/>
        <v>21.05</v>
      </c>
      <c r="U26" s="110">
        <f t="shared" si="50"/>
        <v>14.205000000000002</v>
      </c>
      <c r="V26" s="183">
        <f t="shared" si="50"/>
        <v>-10.542000000000002</v>
      </c>
      <c r="W26" s="183">
        <f t="shared" si="50"/>
        <v>24.713000000000001</v>
      </c>
      <c r="X26" s="19"/>
    </row>
    <row r="27" spans="2:25" s="4" customFormat="1" ht="17.25" customHeight="1" x14ac:dyDescent="0.2">
      <c r="B27" s="327" t="s">
        <v>10</v>
      </c>
      <c r="C27" s="329">
        <v>0</v>
      </c>
      <c r="D27" s="155">
        <f>IF(D$9&lt;=$E$2,D26-D10,0)</f>
        <v>0</v>
      </c>
      <c r="E27" s="77">
        <f>IF(E$9&lt;=$E$2,E26-E10,0)</f>
        <v>0.36799999999999944</v>
      </c>
      <c r="F27" s="77">
        <f t="shared" ref="F27:W27" si="51">IF(F$9&lt;=$E$2,F26-F10,0)</f>
        <v>2.0474523193647265</v>
      </c>
      <c r="G27" s="77">
        <f t="shared" si="51"/>
        <v>7.2161232753080302</v>
      </c>
      <c r="H27" s="77">
        <f t="shared" ref="H27:O27" si="52">IF(H$9&lt;=$E$2,H26-H10,0)</f>
        <v>5.328465808043144</v>
      </c>
      <c r="I27" s="156">
        <f t="shared" si="52"/>
        <v>1.0899585972841008</v>
      </c>
      <c r="J27" s="77">
        <f t="shared" si="52"/>
        <v>-0.42000000000000171</v>
      </c>
      <c r="K27" s="77">
        <f t="shared" si="52"/>
        <v>1.5229852393629399</v>
      </c>
      <c r="L27" s="77">
        <f t="shared" si="52"/>
        <v>-0.21152827222856496</v>
      </c>
      <c r="M27" s="77">
        <f t="shared" si="52"/>
        <v>2.4106708240533217</v>
      </c>
      <c r="N27" s="77">
        <f t="shared" si="52"/>
        <v>3.9028722088123069</v>
      </c>
      <c r="O27" s="155">
        <f t="shared" si="52"/>
        <v>0</v>
      </c>
      <c r="P27" s="77">
        <f t="shared" ref="P27:S27" si="53">IF(P$9&lt;=$E$2,P26-P10,0)</f>
        <v>-0.69039147127826639</v>
      </c>
      <c r="Q27" s="77">
        <f t="shared" si="53"/>
        <v>0</v>
      </c>
      <c r="R27" s="77">
        <f t="shared" si="53"/>
        <v>0</v>
      </c>
      <c r="S27" s="156">
        <f t="shared" si="53"/>
        <v>0</v>
      </c>
      <c r="T27" s="78">
        <f t="shared" si="51"/>
        <v>16.05</v>
      </c>
      <c r="U27" s="78">
        <f t="shared" si="51"/>
        <v>7.2050000000000018</v>
      </c>
      <c r="V27" s="166">
        <f t="shared" si="51"/>
        <v>0</v>
      </c>
      <c r="W27" s="166">
        <f t="shared" si="51"/>
        <v>0</v>
      </c>
      <c r="X27" s="20"/>
    </row>
    <row r="28" spans="2:25" s="4" customFormat="1" ht="17.25" customHeight="1" thickBot="1" x14ac:dyDescent="0.25">
      <c r="B28" s="335" t="s">
        <v>11</v>
      </c>
      <c r="C28" s="336">
        <v>0</v>
      </c>
      <c r="D28" s="157">
        <f>IF($E$2&lt;D$9,0,IF(AND(D10=0,D26=0),1,IF(AND(D10=0,D26&gt;0),2,IF(D26&lt;0,0,(D26/D10)))))</f>
        <v>1</v>
      </c>
      <c r="E28" s="111">
        <f>IF($E$2&lt;E$9,0,IF(AND(E10=0,E26=0),1,IF(AND(E10=0,E26&gt;0),2,IF(E26&lt;0,0,(E26/E10)))))</f>
        <v>2</v>
      </c>
      <c r="F28" s="111">
        <f t="shared" ref="F28:W28" si="54">IF($E$2&lt;F$9,0,IF(AND(F10=0,F26=0),1,IF(AND(F10=0,F26&gt;0),2,IF(F26&lt;0,0,(F26/F10)))))</f>
        <v>20.037624124208193</v>
      </c>
      <c r="G28" s="111">
        <f t="shared" si="54"/>
        <v>13.191936216217176</v>
      </c>
      <c r="H28" s="111">
        <f t="shared" ref="H28:O28" si="55">IF($E$2&lt;H$9,0,IF(AND(H10=0,H26=0),1,IF(AND(H10=0,H26&gt;0),2,IF(H26&lt;0,0,(H26/H10)))))</f>
        <v>5.0168326156620084</v>
      </c>
      <c r="I28" s="158">
        <f t="shared" si="55"/>
        <v>17.019049487193925</v>
      </c>
      <c r="J28" s="111">
        <f t="shared" si="55"/>
        <v>0</v>
      </c>
      <c r="K28" s="111">
        <f t="shared" si="55"/>
        <v>3.2429339208091039</v>
      </c>
      <c r="L28" s="111">
        <f t="shared" si="55"/>
        <v>0.84383620736055687</v>
      </c>
      <c r="M28" s="111">
        <f t="shared" si="55"/>
        <v>2.4440955437601035</v>
      </c>
      <c r="N28" s="111">
        <f t="shared" si="55"/>
        <v>2.1837188171000217</v>
      </c>
      <c r="O28" s="157">
        <f t="shared" si="55"/>
        <v>1</v>
      </c>
      <c r="P28" s="111">
        <f t="shared" ref="P28:S28" si="56">IF($E$2&lt;P$9,0,IF(AND(P10=0,P26=0),1,IF(AND(P10=0,P26&gt;0),2,IF(P26&lt;0,0,(P26/P10)))))</f>
        <v>0</v>
      </c>
      <c r="Q28" s="111">
        <f t="shared" si="56"/>
        <v>0</v>
      </c>
      <c r="R28" s="111">
        <f t="shared" si="56"/>
        <v>0</v>
      </c>
      <c r="S28" s="158">
        <f t="shared" si="56"/>
        <v>0</v>
      </c>
      <c r="T28" s="112">
        <f t="shared" si="54"/>
        <v>4.21</v>
      </c>
      <c r="U28" s="112">
        <f t="shared" si="54"/>
        <v>2.0292857142857144</v>
      </c>
      <c r="V28" s="184">
        <f t="shared" si="54"/>
        <v>0</v>
      </c>
      <c r="W28" s="184">
        <f t="shared" si="54"/>
        <v>0</v>
      </c>
      <c r="X28" s="22"/>
    </row>
    <row r="29" spans="2:25" s="4" customFormat="1" ht="17.25" customHeight="1" x14ac:dyDescent="0.2">
      <c r="B29" s="105" t="str">
        <f>"Week "&amp;$E$1&amp;" View"</f>
        <v>Week 10 View</v>
      </c>
      <c r="C29" s="131"/>
      <c r="D29" s="159">
        <f t="shared" ref="D29:W29" si="57">INDEX(D13:D25,MATCH($E$1,$C$13:$C$25,0))</f>
        <v>2.9060000000000006</v>
      </c>
      <c r="E29" s="106">
        <f t="shared" si="57"/>
        <v>0.36799999999999944</v>
      </c>
      <c r="F29" s="106">
        <f t="shared" si="57"/>
        <v>2.1550000000000002</v>
      </c>
      <c r="G29" s="106">
        <f t="shared" si="57"/>
        <v>7.8079999999999998</v>
      </c>
      <c r="H29" s="106">
        <f t="shared" ref="H29:O29" si="58">INDEX(H13:H25,MATCH($E$1,$C$13:$C$25,0))</f>
        <v>6.6549999999999994</v>
      </c>
      <c r="I29" s="160">
        <f t="shared" si="58"/>
        <v>1.1580000000000013</v>
      </c>
      <c r="J29" s="106">
        <f t="shared" si="58"/>
        <v>-0.42000000000000171</v>
      </c>
      <c r="K29" s="106">
        <f t="shared" si="58"/>
        <v>2.2020000000000017</v>
      </c>
      <c r="L29" s="106">
        <f t="shared" si="58"/>
        <v>1.1430000000000007</v>
      </c>
      <c r="M29" s="106">
        <f t="shared" si="58"/>
        <v>4.0799999999999983</v>
      </c>
      <c r="N29" s="106">
        <f t="shared" si="58"/>
        <v>7.2000000000000028</v>
      </c>
      <c r="O29" s="159">
        <f t="shared" si="58"/>
        <v>0</v>
      </c>
      <c r="P29" s="106">
        <f t="shared" ref="P29:S29" si="59">INDEX(P13:P25,MATCH($E$1,$C$13:$C$25,0))</f>
        <v>-10.542000000000002</v>
      </c>
      <c r="Q29" s="106">
        <f t="shared" si="59"/>
        <v>0</v>
      </c>
      <c r="R29" s="106">
        <f t="shared" si="59"/>
        <v>0</v>
      </c>
      <c r="S29" s="180">
        <f t="shared" si="59"/>
        <v>0</v>
      </c>
      <c r="T29" s="175">
        <f t="shared" si="57"/>
        <v>21.05</v>
      </c>
      <c r="U29" s="108">
        <f t="shared" si="57"/>
        <v>14.205000000000002</v>
      </c>
      <c r="V29" s="193">
        <f t="shared" si="57"/>
        <v>-10.542000000000002</v>
      </c>
      <c r="W29" s="185">
        <f t="shared" si="57"/>
        <v>24.713000000000001</v>
      </c>
      <c r="X29" s="22"/>
      <c r="Y29" s="53"/>
    </row>
    <row r="30" spans="2:25" s="4" customFormat="1" ht="16.5" customHeight="1" thickBot="1" x14ac:dyDescent="0.25">
      <c r="B30" s="113" t="s">
        <v>25</v>
      </c>
      <c r="C30" s="132"/>
      <c r="D30" s="161">
        <f>D29/$T$29</f>
        <v>0.13805225653206654</v>
      </c>
      <c r="E30" s="114">
        <f t="shared" ref="E30:I30" si="60">E29/$T$29</f>
        <v>1.7482185273159118E-2</v>
      </c>
      <c r="F30" s="114">
        <f t="shared" si="60"/>
        <v>0.10237529691211403</v>
      </c>
      <c r="G30" s="114">
        <f t="shared" si="60"/>
        <v>0.37092636579572447</v>
      </c>
      <c r="H30" s="114">
        <f t="shared" si="60"/>
        <v>0.31615201900237527</v>
      </c>
      <c r="I30" s="194">
        <f t="shared" si="60"/>
        <v>5.5011876484560629E-2</v>
      </c>
      <c r="J30" s="115">
        <f>J29/$U$29</f>
        <v>-2.9567053854276781E-2</v>
      </c>
      <c r="K30" s="115">
        <f t="shared" ref="K30:N30" si="61">K29/$U$29</f>
        <v>0.15501583949313633</v>
      </c>
      <c r="L30" s="114">
        <f t="shared" si="61"/>
        <v>8.0464625131995815E-2</v>
      </c>
      <c r="M30" s="114">
        <f t="shared" si="61"/>
        <v>0.28722280887011598</v>
      </c>
      <c r="N30" s="114">
        <f t="shared" si="61"/>
        <v>0.50686378035902868</v>
      </c>
      <c r="O30" s="161">
        <f>O29/$V$29</f>
        <v>0</v>
      </c>
      <c r="P30" s="114">
        <f t="shared" ref="P30:S30" si="62">P29/$V$29</f>
        <v>1</v>
      </c>
      <c r="Q30" s="114">
        <f t="shared" si="62"/>
        <v>0</v>
      </c>
      <c r="R30" s="114">
        <f t="shared" si="62"/>
        <v>0</v>
      </c>
      <c r="S30" s="162">
        <f t="shared" si="62"/>
        <v>0</v>
      </c>
      <c r="T30" s="114">
        <f>T29/$W$29</f>
        <v>0.85177841621818473</v>
      </c>
      <c r="U30" s="114">
        <f t="shared" ref="U30:V30" si="63">U29/$W$29</f>
        <v>0.57479868894913611</v>
      </c>
      <c r="V30" s="194">
        <f t="shared" si="63"/>
        <v>-0.42657710516732089</v>
      </c>
      <c r="W30" s="186"/>
      <c r="X30" s="22"/>
    </row>
    <row r="31" spans="2:25" s="4" customFormat="1" ht="17.25" customHeight="1" thickBot="1" x14ac:dyDescent="0.25">
      <c r="B31" s="117" t="s">
        <v>26</v>
      </c>
      <c r="C31" s="133"/>
      <c r="D31" s="163"/>
      <c r="E31" s="118"/>
      <c r="F31" s="118"/>
      <c r="G31" s="118"/>
      <c r="H31" s="118"/>
      <c r="I31" s="266"/>
      <c r="J31" s="198"/>
      <c r="K31" s="118"/>
      <c r="L31" s="118"/>
      <c r="M31" s="118"/>
      <c r="N31" s="198"/>
      <c r="O31" s="253"/>
      <c r="P31" s="118">
        <v>0</v>
      </c>
      <c r="Q31" s="118">
        <v>0</v>
      </c>
      <c r="R31" s="118">
        <v>0</v>
      </c>
      <c r="S31" s="164">
        <v>0</v>
      </c>
      <c r="T31" s="119"/>
      <c r="U31" s="119"/>
      <c r="V31" s="195"/>
      <c r="W31" s="187"/>
      <c r="X31" s="21"/>
    </row>
    <row r="32" spans="2:25" ht="16.8" outlineLevel="1" x14ac:dyDescent="0.2">
      <c r="B32" s="333" t="s">
        <v>12</v>
      </c>
      <c r="C32" s="334">
        <v>0</v>
      </c>
      <c r="D32" s="165">
        <f>IF(D$9&lt;=$E$2,D26,0)</f>
        <v>2.9060000000000006</v>
      </c>
      <c r="E32" s="78">
        <f>D32+E26</f>
        <v>3.274</v>
      </c>
      <c r="F32" s="78">
        <f>IF(F$9&lt;=$E$2,F26+E32,0)</f>
        <v>5.4290000000000003</v>
      </c>
      <c r="G32" s="78">
        <f t="shared" ref="G32" si="64">IF(G$9&lt;=$E$2,G26+F32,0)</f>
        <v>13.237</v>
      </c>
      <c r="H32" s="78">
        <f t="shared" ref="H32" si="65">IF(H$9&lt;=$E$2,H26+G32,0)</f>
        <v>19.891999999999999</v>
      </c>
      <c r="I32" s="166">
        <f t="shared" ref="I32" si="66">IF(I$9&lt;=$E$2,I26+H32,0)</f>
        <v>21.05</v>
      </c>
      <c r="J32" s="78">
        <f t="shared" ref="J32" si="67">IF(J$9&lt;=$E$2,J26+I32,0)</f>
        <v>20.63</v>
      </c>
      <c r="K32" s="78">
        <f t="shared" ref="K32" si="68">IF(K$9&lt;=$E$2,K26+J32,0)</f>
        <v>22.832000000000001</v>
      </c>
      <c r="L32" s="78">
        <f t="shared" ref="L32" si="69">IF(L$9&lt;=$E$2,L26+K32,0)</f>
        <v>23.975000000000001</v>
      </c>
      <c r="M32" s="78">
        <f t="shared" ref="M32" si="70">IF(M$9&lt;=$E$2,M26+L32,0)</f>
        <v>28.055</v>
      </c>
      <c r="N32" s="78">
        <f t="shared" ref="N32" si="71">IF(N$9&lt;=$E$2,N26+M32,0)</f>
        <v>35.255000000000003</v>
      </c>
      <c r="O32" s="165">
        <f t="shared" ref="O32" si="72">IF(O$9&lt;=$E$2,O26+N32,0)</f>
        <v>35.255000000000003</v>
      </c>
      <c r="P32" s="78">
        <f t="shared" ref="P32" si="73">IF(P$9&lt;=$E$2,P26+O32,0)</f>
        <v>35.255000000000003</v>
      </c>
      <c r="Q32" s="78">
        <f t="shared" ref="Q32" si="74">IF(Q$9&lt;=$E$2,Q26+P32,0)</f>
        <v>0</v>
      </c>
      <c r="R32" s="78">
        <f t="shared" ref="R32" si="75">IF(R$9&lt;=$E$2,R26+Q32,0)</f>
        <v>0</v>
      </c>
      <c r="S32" s="166">
        <f t="shared" ref="S32" si="76">IF(S$9&lt;=$E$2,S26+R32,0)</f>
        <v>0</v>
      </c>
      <c r="T32" s="116">
        <f>IFERROR(INDEX(T$13:T$25,$E$1,0)/INDEX($W$13:$W$25,$E$1,0),0)</f>
        <v>0.85177841621818473</v>
      </c>
      <c r="U32" s="116">
        <f>IFERROR(INDEX(U$13:U$25,$E$1,0)/INDEX($W$13:$W$25,$E$1,0),0)</f>
        <v>0.57479868894913611</v>
      </c>
      <c r="V32" s="196">
        <f>IFERROR(INDEX(V$13:V$25,$E$1,0)/INDEX($W$13:$W$25,$E$1,0),0)</f>
        <v>-0.42657710516732089</v>
      </c>
      <c r="W32" s="188" t="s">
        <v>13</v>
      </c>
      <c r="X32" s="23"/>
    </row>
    <row r="33" spans="2:24" ht="17.25" customHeight="1" outlineLevel="1" x14ac:dyDescent="0.2">
      <c r="B33" s="327" t="s">
        <v>14</v>
      </c>
      <c r="C33" s="328">
        <v>0</v>
      </c>
      <c r="D33" s="155">
        <f>IF(D$27=0,0,IF(D$9&lt;=$E$2,D32-D11,D32-D11))</f>
        <v>0</v>
      </c>
      <c r="E33" s="77">
        <f>IF(E$27=0,0,IF(E$9&lt;=$E$2,E32-E11,E32-E11))</f>
        <v>0.36799999999999944</v>
      </c>
      <c r="F33" s="77">
        <f t="shared" ref="F33:G33" si="77">IF(F$27=0,0,IF(F$9&lt;=$E$2,F32-F11,F32-F11))</f>
        <v>2.4154523193647259</v>
      </c>
      <c r="G33" s="77">
        <f t="shared" si="77"/>
        <v>9.631575594672757</v>
      </c>
      <c r="H33" s="77">
        <f t="shared" ref="H33:O33" si="78">IF(H$27=0,0,IF(H$9&lt;=$E$2,H32-H11,H32-H11))</f>
        <v>14.9600414027159</v>
      </c>
      <c r="I33" s="156">
        <f t="shared" si="78"/>
        <v>16.05</v>
      </c>
      <c r="J33" s="77">
        <f t="shared" si="78"/>
        <v>15.629999999999999</v>
      </c>
      <c r="K33" s="77">
        <f t="shared" si="78"/>
        <v>17.152985239362941</v>
      </c>
      <c r="L33" s="77">
        <f t="shared" si="78"/>
        <v>16.941456967134375</v>
      </c>
      <c r="M33" s="77">
        <f t="shared" si="78"/>
        <v>19.352127791187698</v>
      </c>
      <c r="N33" s="77">
        <f t="shared" si="78"/>
        <v>23.255000000000003</v>
      </c>
      <c r="O33" s="155">
        <f t="shared" si="78"/>
        <v>0</v>
      </c>
      <c r="P33" s="77">
        <f t="shared" ref="P33:S33" si="79">IF(P$27=0,0,IF(P$9&lt;=$E$2,P32-P11,P32-P11))</f>
        <v>22.564608528721735</v>
      </c>
      <c r="Q33" s="77">
        <f t="shared" si="79"/>
        <v>0</v>
      </c>
      <c r="R33" s="77">
        <f t="shared" si="79"/>
        <v>0</v>
      </c>
      <c r="S33" s="156">
        <f t="shared" si="79"/>
        <v>0</v>
      </c>
      <c r="T33" s="79">
        <v>0</v>
      </c>
      <c r="U33" s="79">
        <v>0</v>
      </c>
      <c r="V33" s="197">
        <v>0</v>
      </c>
      <c r="W33" s="189" t="s">
        <v>15</v>
      </c>
      <c r="X33" s="24"/>
    </row>
    <row r="34" spans="2:24" ht="16.8" outlineLevel="1" x14ac:dyDescent="0.2">
      <c r="B34" s="327" t="s">
        <v>11</v>
      </c>
      <c r="C34" s="329">
        <v>0</v>
      </c>
      <c r="D34" s="167">
        <f>IF($E$2&lt;D$9,0,IF(AND(D11=0,D32=0),1,IF(AND(D11=0,D32&gt;0),2,IF(D32&lt;0,0,(D32/D11)))))</f>
        <v>1</v>
      </c>
      <c r="E34" s="120">
        <f>IF($E$2&lt;E$9,0,IF(AND(E11=0,E32=0),1,IF(AND(E11=0,E32&gt;0),2,IF(E32&lt;0,0,(E32/E11)))))</f>
        <v>1.1266345492085339</v>
      </c>
      <c r="F34" s="120">
        <f t="shared" ref="F34:G34" si="80">IF($E$2&lt;F$9,0,IF(AND(F11=0,F32=0),1,IF(AND(F11=0,F32&gt;0),2,IF(F32&lt;0,0,(F32/F11)))))</f>
        <v>1.8015311438030852</v>
      </c>
      <c r="G34" s="120">
        <f t="shared" si="80"/>
        <v>3.6714124363393918</v>
      </c>
      <c r="H34" s="120">
        <f t="shared" ref="H34:O34" si="81">IF($E$2&lt;H$9,0,IF(AND(H11=0,H32=0),1,IF(AND(H11=0,H32&gt;0),2,IF(H32&lt;0,0,(H32/H11)))))</f>
        <v>4.0332860886046378</v>
      </c>
      <c r="I34" s="168">
        <f t="shared" si="81"/>
        <v>4.21</v>
      </c>
      <c r="J34" s="120">
        <f t="shared" si="81"/>
        <v>4.1259999999999994</v>
      </c>
      <c r="K34" s="120">
        <f t="shared" si="81"/>
        <v>4.0204156816522785</v>
      </c>
      <c r="L34" s="120">
        <f t="shared" si="81"/>
        <v>3.4086661427920544</v>
      </c>
      <c r="M34" s="120">
        <f t="shared" si="81"/>
        <v>3.2236483918024477</v>
      </c>
      <c r="N34" s="120">
        <f t="shared" si="81"/>
        <v>2.9379166666666667</v>
      </c>
      <c r="O34" s="167">
        <f t="shared" si="81"/>
        <v>2.9379166666666667</v>
      </c>
      <c r="P34" s="120">
        <f t="shared" ref="P34:S34" si="82">IF($E$2&lt;P$9,0,IF(AND(P11=0,P32=0),1,IF(AND(P11=0,P32&gt;0),2,IF(P32&lt;0,0,(P32/P11)))))</f>
        <v>2.7780860881865976</v>
      </c>
      <c r="Q34" s="120">
        <f t="shared" si="82"/>
        <v>0</v>
      </c>
      <c r="R34" s="120">
        <f t="shared" si="82"/>
        <v>0</v>
      </c>
      <c r="S34" s="168">
        <f t="shared" si="82"/>
        <v>0</v>
      </c>
      <c r="T34" s="79">
        <v>0</v>
      </c>
      <c r="U34" s="79">
        <v>0</v>
      </c>
      <c r="V34" s="197">
        <v>0</v>
      </c>
      <c r="W34" s="189" t="s">
        <v>16</v>
      </c>
      <c r="X34" s="24"/>
    </row>
    <row r="35" spans="2:24" ht="16.8" hidden="1" outlineLevel="1" x14ac:dyDescent="0.2">
      <c r="B35" s="323" t="s">
        <v>32</v>
      </c>
      <c r="C35" s="324"/>
      <c r="D35" s="169">
        <f>D101</f>
        <v>0.90700000000000003</v>
      </c>
      <c r="E35" s="122">
        <f t="shared" ref="E35:S35" si="83">E101</f>
        <v>-0.22499999999999998</v>
      </c>
      <c r="F35" s="122">
        <f t="shared" si="83"/>
        <v>2.5750000000000002</v>
      </c>
      <c r="G35" s="122">
        <f t="shared" si="83"/>
        <v>0.93500000000000005</v>
      </c>
      <c r="H35" s="122">
        <f t="shared" si="83"/>
        <v>0</v>
      </c>
      <c r="I35" s="170">
        <f t="shared" si="83"/>
        <v>1.9359999999999999</v>
      </c>
      <c r="J35" s="122">
        <f t="shared" si="83"/>
        <v>0</v>
      </c>
      <c r="K35" s="122">
        <f t="shared" si="83"/>
        <v>0.22499999999999964</v>
      </c>
      <c r="L35" s="122">
        <f t="shared" si="83"/>
        <v>0.20999999999999996</v>
      </c>
      <c r="M35" s="122">
        <f t="shared" si="83"/>
        <v>0</v>
      </c>
      <c r="N35" s="122">
        <f t="shared" si="83"/>
        <v>4.0629999999999997</v>
      </c>
      <c r="O35" s="169">
        <f t="shared" si="83"/>
        <v>0</v>
      </c>
      <c r="P35" s="122">
        <f t="shared" si="83"/>
        <v>1.0370000000000008</v>
      </c>
      <c r="Q35" s="122">
        <f t="shared" si="83"/>
        <v>-0.38000000000000078</v>
      </c>
      <c r="R35" s="122">
        <f t="shared" si="83"/>
        <v>3.0800000000000005</v>
      </c>
      <c r="S35" s="170">
        <f t="shared" si="83"/>
        <v>0.39000000000000057</v>
      </c>
      <c r="T35" s="176">
        <f>SUM(D35:I35)</f>
        <v>6.1280000000000001</v>
      </c>
      <c r="U35" s="123">
        <f>SUM(J35:N35)</f>
        <v>4.4979999999999993</v>
      </c>
      <c r="V35" s="190">
        <f>SUM(O35:S35)</f>
        <v>4.1270000000000007</v>
      </c>
      <c r="W35" s="190">
        <f>SUM(T35:V35)</f>
        <v>14.753</v>
      </c>
      <c r="X35" s="24"/>
    </row>
    <row r="36" spans="2:24" ht="17.399999999999999" hidden="1" outlineLevel="1" thickBot="1" x14ac:dyDescent="0.25">
      <c r="B36" s="325" t="s">
        <v>33</v>
      </c>
      <c r="C36" s="326"/>
      <c r="D36" s="171">
        <f t="shared" ref="D36:S36" si="84">D102</f>
        <v>4.7699999999999996</v>
      </c>
      <c r="E36" s="93">
        <f t="shared" si="84"/>
        <v>7.0000000000000284E-2</v>
      </c>
      <c r="F36" s="93">
        <f t="shared" si="84"/>
        <v>0</v>
      </c>
      <c r="G36" s="93">
        <f t="shared" si="84"/>
        <v>0</v>
      </c>
      <c r="H36" s="93">
        <f t="shared" si="84"/>
        <v>0</v>
      </c>
      <c r="I36" s="172">
        <f t="shared" si="84"/>
        <v>0</v>
      </c>
      <c r="J36" s="93">
        <f t="shared" si="84"/>
        <v>3.5999999999999996</v>
      </c>
      <c r="K36" s="93">
        <f t="shared" si="84"/>
        <v>3.1050000000000004</v>
      </c>
      <c r="L36" s="93">
        <f t="shared" si="84"/>
        <v>5</v>
      </c>
      <c r="M36" s="93">
        <f t="shared" si="84"/>
        <v>0.50600000000000023</v>
      </c>
      <c r="N36" s="93">
        <f t="shared" si="84"/>
        <v>0.89499999999999957</v>
      </c>
      <c r="O36" s="171">
        <f t="shared" si="84"/>
        <v>0</v>
      </c>
      <c r="P36" s="93">
        <f t="shared" si="84"/>
        <v>5.8099999999999987</v>
      </c>
      <c r="Q36" s="93">
        <f t="shared" si="84"/>
        <v>0.56000000000000227</v>
      </c>
      <c r="R36" s="93">
        <f t="shared" si="84"/>
        <v>1.2999999999998124E-2</v>
      </c>
      <c r="S36" s="172">
        <f t="shared" si="84"/>
        <v>6.799999999999784E-2</v>
      </c>
      <c r="T36" s="177">
        <f>SUM(D36:J36)</f>
        <v>8.44</v>
      </c>
      <c r="U36" s="94">
        <f>SUM(K36:N36)</f>
        <v>9.5060000000000002</v>
      </c>
      <c r="V36" s="191">
        <f>SUM(P36:S36)</f>
        <v>6.450999999999997</v>
      </c>
      <c r="W36" s="191">
        <f>SUM(T36:V36)</f>
        <v>24.396999999999995</v>
      </c>
      <c r="X36" s="24"/>
    </row>
    <row r="37" spans="2:24" ht="17.399999999999999" hidden="1" thickBot="1" x14ac:dyDescent="0.25">
      <c r="B37" s="25"/>
      <c r="C37" s="25"/>
      <c r="D37" s="228"/>
      <c r="E37" s="228"/>
      <c r="F37" s="228"/>
      <c r="G37" s="228"/>
      <c r="H37" s="228"/>
      <c r="I37" s="228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</row>
    <row r="38" spans="2:24" ht="21.6" hidden="1" thickBot="1" x14ac:dyDescent="0.25">
      <c r="B38" s="330" t="s">
        <v>28</v>
      </c>
      <c r="C38" s="331"/>
      <c r="D38" s="331"/>
      <c r="E38" s="331"/>
      <c r="F38" s="331"/>
      <c r="G38" s="331"/>
      <c r="H38" s="331"/>
      <c r="I38" s="331"/>
      <c r="J38" s="331"/>
      <c r="K38" s="331"/>
      <c r="L38" s="331"/>
      <c r="M38" s="331"/>
      <c r="N38" s="331"/>
      <c r="O38" s="331"/>
      <c r="P38" s="331"/>
      <c r="Q38" s="331"/>
      <c r="R38" s="331"/>
      <c r="S38" s="331"/>
      <c r="T38" s="331"/>
      <c r="U38" s="331"/>
      <c r="V38" s="331"/>
      <c r="W38" s="332"/>
      <c r="X38" s="28"/>
    </row>
    <row r="39" spans="2:24" ht="16.8" hidden="1" x14ac:dyDescent="0.2">
      <c r="B39" s="95"/>
      <c r="C39" s="124" t="s">
        <v>2</v>
      </c>
      <c r="D39" s="135">
        <f t="shared" ref="D39:S39" si="85">D$6</f>
        <v>1</v>
      </c>
      <c r="E39" s="96">
        <f t="shared" si="85"/>
        <v>1</v>
      </c>
      <c r="F39" s="96">
        <f t="shared" si="85"/>
        <v>1</v>
      </c>
      <c r="G39" s="96">
        <f t="shared" si="85"/>
        <v>1</v>
      </c>
      <c r="H39" s="96"/>
      <c r="I39" s="96">
        <f t="shared" si="85"/>
        <v>1</v>
      </c>
      <c r="J39" s="135">
        <f t="shared" si="85"/>
        <v>2</v>
      </c>
      <c r="K39" s="96">
        <f t="shared" si="85"/>
        <v>2</v>
      </c>
      <c r="L39" s="96">
        <f t="shared" si="85"/>
        <v>2</v>
      </c>
      <c r="M39" s="96">
        <f t="shared" si="85"/>
        <v>2</v>
      </c>
      <c r="N39" s="96">
        <f t="shared" si="85"/>
        <v>2</v>
      </c>
      <c r="O39" s="135">
        <f t="shared" si="85"/>
        <v>3</v>
      </c>
      <c r="P39" s="96">
        <v>3</v>
      </c>
      <c r="Q39" s="96">
        <f t="shared" si="85"/>
        <v>3</v>
      </c>
      <c r="R39" s="96">
        <f t="shared" si="85"/>
        <v>3</v>
      </c>
      <c r="S39" s="136">
        <f t="shared" si="85"/>
        <v>3</v>
      </c>
      <c r="T39" s="339">
        <v>1</v>
      </c>
      <c r="U39" s="339">
        <v>2</v>
      </c>
      <c r="V39" s="343">
        <v>3</v>
      </c>
      <c r="W39" s="343" t="s">
        <v>3</v>
      </c>
      <c r="X39" s="4"/>
    </row>
    <row r="40" spans="2:24" ht="16.8" hidden="1" x14ac:dyDescent="0.2">
      <c r="B40" s="88"/>
      <c r="C40" s="125" t="s">
        <v>4</v>
      </c>
      <c r="D40" s="137" t="str">
        <f t="shared" ref="D40:S40" si="86">D$7</f>
        <v>OB</v>
      </c>
      <c r="E40" s="69">
        <f t="shared" si="86"/>
        <v>1</v>
      </c>
      <c r="F40" s="69">
        <f t="shared" si="86"/>
        <v>2</v>
      </c>
      <c r="G40" s="69">
        <f t="shared" si="86"/>
        <v>3</v>
      </c>
      <c r="H40" s="69"/>
      <c r="I40" s="69">
        <f t="shared" si="86"/>
        <v>5</v>
      </c>
      <c r="J40" s="137">
        <f t="shared" si="86"/>
        <v>5</v>
      </c>
      <c r="K40" s="69">
        <f t="shared" si="86"/>
        <v>6</v>
      </c>
      <c r="L40" s="69">
        <f t="shared" si="86"/>
        <v>7</v>
      </c>
      <c r="M40" s="69">
        <f t="shared" si="86"/>
        <v>8</v>
      </c>
      <c r="N40" s="69">
        <f t="shared" si="86"/>
        <v>9</v>
      </c>
      <c r="O40" s="137" t="str">
        <f t="shared" si="86"/>
        <v>9b</v>
      </c>
      <c r="P40" s="69">
        <v>9</v>
      </c>
      <c r="Q40" s="69">
        <f t="shared" si="86"/>
        <v>11</v>
      </c>
      <c r="R40" s="69">
        <f t="shared" si="86"/>
        <v>12</v>
      </c>
      <c r="S40" s="138">
        <f t="shared" si="86"/>
        <v>13</v>
      </c>
      <c r="T40" s="340"/>
      <c r="U40" s="340"/>
      <c r="V40" s="344"/>
      <c r="W40" s="344"/>
      <c r="X40" s="4"/>
    </row>
    <row r="41" spans="2:24" ht="16.8" hidden="1" x14ac:dyDescent="0.2">
      <c r="B41" s="88"/>
      <c r="C41" s="125" t="s">
        <v>5</v>
      </c>
      <c r="D41" s="139">
        <f>D$8</f>
        <v>45931</v>
      </c>
      <c r="E41" s="86">
        <f>E$8</f>
        <v>45931</v>
      </c>
      <c r="F41" s="70">
        <f t="shared" ref="F41:S41" si="87">F$8</f>
        <v>45936</v>
      </c>
      <c r="G41" s="70">
        <f t="shared" si="87"/>
        <v>45943</v>
      </c>
      <c r="H41" s="70"/>
      <c r="I41" s="70">
        <f t="shared" si="87"/>
        <v>45957</v>
      </c>
      <c r="J41" s="178">
        <f t="shared" si="87"/>
        <v>45962</v>
      </c>
      <c r="K41" s="70">
        <f t="shared" si="87"/>
        <v>45964</v>
      </c>
      <c r="L41" s="70">
        <f t="shared" si="87"/>
        <v>45971</v>
      </c>
      <c r="M41" s="70">
        <f t="shared" si="87"/>
        <v>45978</v>
      </c>
      <c r="N41" s="70">
        <f t="shared" si="87"/>
        <v>45985</v>
      </c>
      <c r="O41" s="178">
        <f t="shared" si="87"/>
        <v>45985</v>
      </c>
      <c r="P41" s="70">
        <f t="shared" si="87"/>
        <v>45992</v>
      </c>
      <c r="Q41" s="70">
        <f t="shared" si="87"/>
        <v>45999</v>
      </c>
      <c r="R41" s="70">
        <f t="shared" si="87"/>
        <v>46006</v>
      </c>
      <c r="S41" s="140">
        <f t="shared" si="87"/>
        <v>46013</v>
      </c>
      <c r="T41" s="70">
        <f>E41</f>
        <v>45931</v>
      </c>
      <c r="U41" s="70">
        <f>K41</f>
        <v>45964</v>
      </c>
      <c r="V41" s="140">
        <f>P41</f>
        <v>45992</v>
      </c>
      <c r="W41" s="140">
        <f>E41</f>
        <v>45931</v>
      </c>
      <c r="X41" s="6"/>
    </row>
    <row r="42" spans="2:24" ht="17.399999999999999" hidden="1" thickBot="1" x14ac:dyDescent="0.25">
      <c r="B42" s="97"/>
      <c r="C42" s="126" t="s">
        <v>6</v>
      </c>
      <c r="D42" s="141">
        <f>D$9</f>
        <v>45931</v>
      </c>
      <c r="E42" s="98">
        <f>E$9</f>
        <v>45935</v>
      </c>
      <c r="F42" s="98">
        <f t="shared" ref="F42:S42" si="88">F$9</f>
        <v>45942</v>
      </c>
      <c r="G42" s="98">
        <f t="shared" si="88"/>
        <v>45949</v>
      </c>
      <c r="H42" s="98"/>
      <c r="I42" s="98">
        <f t="shared" si="88"/>
        <v>45961</v>
      </c>
      <c r="J42" s="141">
        <f t="shared" si="88"/>
        <v>45963</v>
      </c>
      <c r="K42" s="98">
        <f t="shared" si="88"/>
        <v>45970</v>
      </c>
      <c r="L42" s="98">
        <f t="shared" si="88"/>
        <v>45977</v>
      </c>
      <c r="M42" s="98">
        <f t="shared" si="88"/>
        <v>45984</v>
      </c>
      <c r="N42" s="98">
        <f t="shared" si="88"/>
        <v>45991</v>
      </c>
      <c r="O42" s="141">
        <f t="shared" si="88"/>
        <v>45991</v>
      </c>
      <c r="P42" s="98">
        <f t="shared" si="88"/>
        <v>45998</v>
      </c>
      <c r="Q42" s="98">
        <f t="shared" si="88"/>
        <v>46005</v>
      </c>
      <c r="R42" s="98">
        <f t="shared" si="88"/>
        <v>46012</v>
      </c>
      <c r="S42" s="142">
        <f t="shared" si="88"/>
        <v>46022</v>
      </c>
      <c r="T42" s="98">
        <f>J42</f>
        <v>45963</v>
      </c>
      <c r="U42" s="98">
        <f>N42</f>
        <v>45991</v>
      </c>
      <c r="V42" s="142">
        <f>S42</f>
        <v>46022</v>
      </c>
      <c r="W42" s="142">
        <f>V42</f>
        <v>46022</v>
      </c>
      <c r="X42" s="6"/>
    </row>
    <row r="43" spans="2:24" ht="16.8" hidden="1" x14ac:dyDescent="0.2">
      <c r="B43" s="100" t="s">
        <v>7</v>
      </c>
      <c r="C43" s="127" t="s">
        <v>4</v>
      </c>
      <c r="D43" s="143"/>
      <c r="E43" s="101"/>
      <c r="F43" s="101"/>
      <c r="G43" s="101"/>
      <c r="H43" s="101"/>
      <c r="I43" s="101"/>
      <c r="J43" s="143"/>
      <c r="K43" s="101"/>
      <c r="L43" s="101"/>
      <c r="M43" s="101"/>
      <c r="N43" s="101"/>
      <c r="O43" s="143"/>
      <c r="P43" s="101"/>
      <c r="Q43" s="101"/>
      <c r="R43" s="101"/>
      <c r="S43" s="144"/>
      <c r="T43" s="102">
        <f>SUMIF($E$6:$S$6,T$6,$E43:$S43)</f>
        <v>0</v>
      </c>
      <c r="U43" s="102">
        <f>SUMIF($E$6:$S$6,U$6,$E43:$S43)</f>
        <v>0</v>
      </c>
      <c r="V43" s="181">
        <f>SUMIF($E$6:$S$6,V$6,$E43:$S43)</f>
        <v>0</v>
      </c>
      <c r="W43" s="181">
        <f>SUM(T43:V43)</f>
        <v>0</v>
      </c>
      <c r="X43" s="18"/>
    </row>
    <row r="44" spans="2:24" s="4" customFormat="1" ht="17.399999999999999" hidden="1" thickBot="1" x14ac:dyDescent="0.25">
      <c r="B44" s="92"/>
      <c r="C44" s="128" t="s">
        <v>8</v>
      </c>
      <c r="D44" s="145"/>
      <c r="E44" s="103"/>
      <c r="F44" s="103"/>
      <c r="G44" s="103"/>
      <c r="H44" s="103"/>
      <c r="I44" s="103"/>
      <c r="J44" s="179"/>
      <c r="K44" s="103"/>
      <c r="L44" s="103"/>
      <c r="M44" s="103"/>
      <c r="N44" s="103"/>
      <c r="O44" s="179"/>
      <c r="P44" s="103"/>
      <c r="Q44" s="103"/>
      <c r="R44" s="103"/>
      <c r="S44" s="146"/>
      <c r="T44" s="104">
        <f>IFERROR(T43/$W43,0)</f>
        <v>0</v>
      </c>
      <c r="U44" s="104">
        <f>IFERROR(U43/$W43,0)</f>
        <v>0</v>
      </c>
      <c r="V44" s="192">
        <f>IFERROR(V43/$W43,0)</f>
        <v>0</v>
      </c>
      <c r="W44" s="182"/>
      <c r="X44" s="14"/>
    </row>
    <row r="45" spans="2:24" s="4" customFormat="1" ht="16.8" hidden="1" x14ac:dyDescent="0.2">
      <c r="B45" s="99"/>
      <c r="C45" s="129">
        <v>0</v>
      </c>
      <c r="D45" s="147"/>
      <c r="E45" s="147"/>
      <c r="F45" s="147"/>
      <c r="G45" s="147"/>
      <c r="H45" s="147"/>
      <c r="I45" s="147"/>
      <c r="J45" s="147"/>
      <c r="K45" s="147"/>
      <c r="L45" s="147"/>
      <c r="M45" s="147"/>
      <c r="N45" s="147"/>
      <c r="O45" s="147"/>
      <c r="P45" s="71"/>
      <c r="Q45" s="147"/>
      <c r="R45" s="147"/>
      <c r="S45" s="147"/>
      <c r="T45" s="173">
        <f>SUMIF($E$6:$S$6,T$6,$D45:$S45)</f>
        <v>0</v>
      </c>
      <c r="U45" s="73">
        <f t="shared" ref="U45:V49" si="89">SUMIF($E$6:$S$6,U$6,$E45:$S45)</f>
        <v>0</v>
      </c>
      <c r="V45" s="89">
        <f t="shared" si="89"/>
        <v>0</v>
      </c>
      <c r="W45" s="89">
        <f t="shared" ref="W45" si="90">SUM(T45:V45)</f>
        <v>0</v>
      </c>
      <c r="X45" s="16"/>
    </row>
    <row r="46" spans="2:24" s="4" customFormat="1" ht="16.8" hidden="1" x14ac:dyDescent="0.2">
      <c r="B46" s="90" t="s">
        <v>4</v>
      </c>
      <c r="C46" s="130">
        <v>1</v>
      </c>
      <c r="D46" s="149"/>
      <c r="E46" s="75"/>
      <c r="F46" s="71"/>
      <c r="G46" s="71"/>
      <c r="H46" s="71"/>
      <c r="I46" s="71"/>
      <c r="J46" s="236"/>
      <c r="K46" s="72"/>
      <c r="L46" s="71"/>
      <c r="M46" s="71"/>
      <c r="N46" s="71"/>
      <c r="O46" s="147"/>
      <c r="P46" s="71"/>
      <c r="Q46" s="71"/>
      <c r="R46" s="71"/>
      <c r="S46" s="148"/>
      <c r="T46" s="173">
        <f>SUMIF($E$6:$S$6,T$6,$D46:$S46)</f>
        <v>0</v>
      </c>
      <c r="U46" s="73">
        <f t="shared" si="89"/>
        <v>0</v>
      </c>
      <c r="V46" s="89">
        <f t="shared" si="89"/>
        <v>0</v>
      </c>
      <c r="W46" s="89">
        <f t="shared" ref="W46" si="91">SUM(T46:V46)</f>
        <v>0</v>
      </c>
      <c r="X46" s="16"/>
    </row>
    <row r="47" spans="2:24" s="4" customFormat="1" ht="16.8" hidden="1" x14ac:dyDescent="0.2">
      <c r="B47" s="90"/>
      <c r="C47" s="130">
        <v>2</v>
      </c>
      <c r="D47" s="152"/>
      <c r="E47" s="87"/>
      <c r="F47" s="75"/>
      <c r="G47" s="71"/>
      <c r="H47" s="71"/>
      <c r="I47" s="71"/>
      <c r="J47" s="236"/>
      <c r="K47" s="72"/>
      <c r="L47" s="71"/>
      <c r="M47" s="71"/>
      <c r="N47" s="71"/>
      <c r="O47" s="147"/>
      <c r="P47" s="71"/>
      <c r="Q47" s="71"/>
      <c r="R47" s="71"/>
      <c r="S47" s="148"/>
      <c r="T47" s="173">
        <f>SUMIF($E$6:$S$6,T$6,$D47:$S47)</f>
        <v>0</v>
      </c>
      <c r="U47" s="73">
        <f t="shared" si="89"/>
        <v>0</v>
      </c>
      <c r="V47" s="89">
        <f t="shared" si="89"/>
        <v>0</v>
      </c>
      <c r="W47" s="89">
        <f t="shared" ref="W47" si="92">SUM(T47:V47)</f>
        <v>0</v>
      </c>
      <c r="X47" s="16"/>
    </row>
    <row r="48" spans="2:24" s="4" customFormat="1" ht="16.8" hidden="1" x14ac:dyDescent="0.2">
      <c r="B48" s="90"/>
      <c r="C48" s="130">
        <v>3</v>
      </c>
      <c r="D48" s="152"/>
      <c r="E48" s="87"/>
      <c r="F48" s="87"/>
      <c r="G48" s="75"/>
      <c r="H48" s="75"/>
      <c r="I48" s="71"/>
      <c r="J48" s="236"/>
      <c r="K48" s="72"/>
      <c r="L48" s="71"/>
      <c r="M48" s="71"/>
      <c r="N48" s="71"/>
      <c r="O48" s="147"/>
      <c r="P48" s="71"/>
      <c r="Q48" s="71"/>
      <c r="R48" s="71"/>
      <c r="S48" s="148"/>
      <c r="T48" s="173">
        <f>SUMIF($E$6:$S$6,T$6,$D48:$S48)</f>
        <v>0</v>
      </c>
      <c r="U48" s="73">
        <f t="shared" si="89"/>
        <v>0</v>
      </c>
      <c r="V48" s="89">
        <f t="shared" si="89"/>
        <v>0</v>
      </c>
      <c r="W48" s="89">
        <f t="shared" ref="W48" si="93">SUM(T48:V48)</f>
        <v>0</v>
      </c>
      <c r="X48" s="16"/>
    </row>
    <row r="49" spans="2:24" s="4" customFormat="1" ht="16.8" hidden="1" x14ac:dyDescent="0.2">
      <c r="B49" s="90"/>
      <c r="C49" s="130">
        <v>4</v>
      </c>
      <c r="D49" s="152"/>
      <c r="E49" s="87"/>
      <c r="F49" s="87"/>
      <c r="G49" s="87"/>
      <c r="H49" s="87"/>
      <c r="I49" s="71"/>
      <c r="J49" s="236"/>
      <c r="K49" s="72"/>
      <c r="L49" s="71"/>
      <c r="M49" s="71"/>
      <c r="N49" s="71"/>
      <c r="O49" s="147"/>
      <c r="P49" s="71"/>
      <c r="Q49" s="71"/>
      <c r="R49" s="71"/>
      <c r="S49" s="148"/>
      <c r="T49" s="173">
        <f>SUMIF($E$6:$S$6,T$6,$D49:$S49)</f>
        <v>0</v>
      </c>
      <c r="U49" s="73">
        <f t="shared" si="89"/>
        <v>0</v>
      </c>
      <c r="V49" s="89">
        <f t="shared" si="89"/>
        <v>0</v>
      </c>
      <c r="W49" s="89">
        <f t="shared" ref="W49" si="94">SUM(T49:V49)</f>
        <v>0</v>
      </c>
      <c r="X49" s="16"/>
    </row>
    <row r="50" spans="2:24" s="4" customFormat="1" ht="16.8" hidden="1" x14ac:dyDescent="0.2">
      <c r="B50" s="90"/>
      <c r="C50" s="130">
        <v>5</v>
      </c>
      <c r="D50" s="152"/>
      <c r="E50" s="87"/>
      <c r="F50" s="87"/>
      <c r="G50" s="87"/>
      <c r="H50" s="87"/>
      <c r="I50" s="87"/>
      <c r="J50" s="149"/>
      <c r="K50" s="72"/>
      <c r="L50" s="71"/>
      <c r="M50" s="71"/>
      <c r="N50" s="71"/>
      <c r="O50" s="147"/>
      <c r="P50" s="71"/>
      <c r="Q50" s="71"/>
      <c r="R50" s="71"/>
      <c r="S50" s="148"/>
      <c r="T50" s="173"/>
      <c r="U50" s="73"/>
      <c r="V50" s="89"/>
      <c r="W50" s="89"/>
      <c r="X50" s="16"/>
    </row>
    <row r="51" spans="2:24" s="4" customFormat="1" ht="16.8" hidden="1" x14ac:dyDescent="0.2">
      <c r="B51" s="90"/>
      <c r="C51" s="130">
        <v>6</v>
      </c>
      <c r="D51" s="152"/>
      <c r="E51" s="87"/>
      <c r="F51" s="87"/>
      <c r="G51" s="87"/>
      <c r="H51" s="87"/>
      <c r="I51" s="87"/>
      <c r="J51" s="152"/>
      <c r="K51" s="75"/>
      <c r="L51" s="71"/>
      <c r="M51" s="71"/>
      <c r="N51" s="71"/>
      <c r="O51" s="147"/>
      <c r="P51" s="71"/>
      <c r="Q51" s="71"/>
      <c r="R51" s="71"/>
      <c r="S51" s="148"/>
      <c r="T51" s="173"/>
      <c r="U51" s="73"/>
      <c r="V51" s="89"/>
      <c r="W51" s="89"/>
      <c r="X51" s="15"/>
    </row>
    <row r="52" spans="2:24" s="4" customFormat="1" ht="16.8" hidden="1" x14ac:dyDescent="0.2">
      <c r="B52" s="90"/>
      <c r="C52" s="130">
        <v>7</v>
      </c>
      <c r="D52" s="152"/>
      <c r="E52" s="87"/>
      <c r="F52" s="87"/>
      <c r="G52" s="87"/>
      <c r="H52" s="87"/>
      <c r="I52" s="87"/>
      <c r="J52" s="152"/>
      <c r="K52" s="87"/>
      <c r="L52" s="75"/>
      <c r="M52" s="71"/>
      <c r="N52" s="71"/>
      <c r="O52" s="147"/>
      <c r="P52" s="71"/>
      <c r="Q52" s="71"/>
      <c r="R52" s="71"/>
      <c r="S52" s="148"/>
      <c r="T52" s="173"/>
      <c r="U52" s="73"/>
      <c r="V52" s="89"/>
      <c r="W52" s="89"/>
      <c r="X52" s="15"/>
    </row>
    <row r="53" spans="2:24" s="4" customFormat="1" ht="16.8" hidden="1" x14ac:dyDescent="0.2">
      <c r="B53" s="90"/>
      <c r="C53" s="130">
        <v>8</v>
      </c>
      <c r="D53" s="152"/>
      <c r="E53" s="87"/>
      <c r="F53" s="87"/>
      <c r="G53" s="87"/>
      <c r="H53" s="87"/>
      <c r="I53" s="87"/>
      <c r="J53" s="152"/>
      <c r="K53" s="87"/>
      <c r="L53" s="87"/>
      <c r="M53" s="75"/>
      <c r="N53" s="71"/>
      <c r="O53" s="147"/>
      <c r="P53" s="71"/>
      <c r="Q53" s="71"/>
      <c r="R53" s="71"/>
      <c r="S53" s="148"/>
      <c r="T53" s="173"/>
      <c r="U53" s="73"/>
      <c r="V53" s="89"/>
      <c r="W53" s="89"/>
      <c r="X53" s="15"/>
    </row>
    <row r="54" spans="2:24" s="4" customFormat="1" ht="16.8" hidden="1" x14ac:dyDescent="0.2">
      <c r="B54" s="90"/>
      <c r="C54" s="130">
        <v>9</v>
      </c>
      <c r="D54" s="152"/>
      <c r="E54" s="87"/>
      <c r="F54" s="87"/>
      <c r="G54" s="87"/>
      <c r="H54" s="87"/>
      <c r="I54" s="87"/>
      <c r="J54" s="152"/>
      <c r="K54" s="87"/>
      <c r="L54" s="87"/>
      <c r="M54" s="87"/>
      <c r="N54" s="75"/>
      <c r="O54" s="149"/>
      <c r="P54" s="71"/>
      <c r="Q54" s="71"/>
      <c r="R54" s="71"/>
      <c r="S54" s="148"/>
      <c r="T54" s="173"/>
      <c r="U54" s="73"/>
      <c r="V54" s="89"/>
      <c r="W54" s="89"/>
      <c r="X54" s="15"/>
    </row>
    <row r="55" spans="2:24" s="4" customFormat="1" ht="16.8" hidden="1" x14ac:dyDescent="0.2">
      <c r="B55" s="90"/>
      <c r="C55" s="130">
        <v>10</v>
      </c>
      <c r="D55" s="152"/>
      <c r="E55" s="87"/>
      <c r="F55" s="87"/>
      <c r="G55" s="87"/>
      <c r="H55" s="87"/>
      <c r="I55" s="87"/>
      <c r="J55" s="152"/>
      <c r="K55" s="87"/>
      <c r="L55" s="87"/>
      <c r="M55" s="87"/>
      <c r="N55" s="87"/>
      <c r="O55" s="152"/>
      <c r="P55" s="75"/>
      <c r="Q55" s="71"/>
      <c r="R55" s="71"/>
      <c r="S55" s="148"/>
      <c r="T55" s="173"/>
      <c r="U55" s="73"/>
      <c r="V55" s="89"/>
      <c r="W55" s="89"/>
      <c r="X55" s="15"/>
    </row>
    <row r="56" spans="2:24" s="4" customFormat="1" ht="16.8" hidden="1" x14ac:dyDescent="0.2">
      <c r="B56" s="90"/>
      <c r="C56" s="130">
        <v>11</v>
      </c>
      <c r="D56" s="152"/>
      <c r="E56" s="87"/>
      <c r="F56" s="87"/>
      <c r="G56" s="87"/>
      <c r="H56" s="87"/>
      <c r="I56" s="87"/>
      <c r="J56" s="152"/>
      <c r="K56" s="87"/>
      <c r="L56" s="87"/>
      <c r="M56" s="87"/>
      <c r="N56" s="87"/>
      <c r="O56" s="152"/>
      <c r="P56" s="87"/>
      <c r="Q56" s="75"/>
      <c r="R56" s="71"/>
      <c r="S56" s="148"/>
      <c r="T56" s="173"/>
      <c r="U56" s="73"/>
      <c r="V56" s="89"/>
      <c r="W56" s="89"/>
      <c r="X56" s="15"/>
    </row>
    <row r="57" spans="2:24" s="4" customFormat="1" ht="16.8" hidden="1" x14ac:dyDescent="0.2">
      <c r="B57" s="90"/>
      <c r="C57" s="130">
        <v>12</v>
      </c>
      <c r="D57" s="152"/>
      <c r="E57" s="87"/>
      <c r="F57" s="87"/>
      <c r="G57" s="87"/>
      <c r="H57" s="87"/>
      <c r="I57" s="87"/>
      <c r="J57" s="152"/>
      <c r="K57" s="87"/>
      <c r="L57" s="87"/>
      <c r="M57" s="87"/>
      <c r="N57" s="87"/>
      <c r="O57" s="152"/>
      <c r="P57" s="87"/>
      <c r="Q57" s="87"/>
      <c r="R57" s="75"/>
      <c r="S57" s="148"/>
      <c r="T57" s="76"/>
      <c r="U57" s="76"/>
      <c r="V57" s="91"/>
      <c r="W57" s="91"/>
      <c r="X57" s="15"/>
    </row>
    <row r="58" spans="2:24" s="4" customFormat="1" ht="17.399999999999999" hidden="1" thickBot="1" x14ac:dyDescent="0.25">
      <c r="B58" s="90"/>
      <c r="C58" s="130">
        <v>13</v>
      </c>
      <c r="D58" s="152"/>
      <c r="E58" s="87"/>
      <c r="F58" s="87"/>
      <c r="G58" s="87"/>
      <c r="H58" s="87"/>
      <c r="I58" s="87"/>
      <c r="J58" s="152"/>
      <c r="K58" s="87"/>
      <c r="L58" s="87"/>
      <c r="M58" s="87"/>
      <c r="N58" s="87"/>
      <c r="O58" s="152"/>
      <c r="P58" s="87"/>
      <c r="Q58" s="87"/>
      <c r="R58" s="87"/>
      <c r="S58" s="151"/>
      <c r="T58" s="76"/>
      <c r="U58" s="76"/>
      <c r="V58" s="91"/>
      <c r="W58" s="91"/>
      <c r="X58" s="15"/>
    </row>
    <row r="59" spans="2:24" s="4" customFormat="1" ht="16.8" hidden="1" x14ac:dyDescent="0.2">
      <c r="B59" s="337" t="s">
        <v>9</v>
      </c>
      <c r="C59" s="338">
        <v>0</v>
      </c>
      <c r="D59" s="153">
        <f t="shared" ref="D59:W59" si="95">INDEX($E$46:$E$58,MATCH($E$1,$C$46:$C$58,0))</f>
        <v>0</v>
      </c>
      <c r="E59" s="109">
        <f t="shared" si="95"/>
        <v>0</v>
      </c>
      <c r="F59" s="109">
        <f t="shared" si="95"/>
        <v>0</v>
      </c>
      <c r="G59" s="109">
        <f t="shared" si="95"/>
        <v>0</v>
      </c>
      <c r="H59" s="109"/>
      <c r="I59" s="109">
        <f t="shared" si="95"/>
        <v>0</v>
      </c>
      <c r="J59" s="153">
        <f t="shared" si="95"/>
        <v>0</v>
      </c>
      <c r="K59" s="109">
        <f t="shared" si="95"/>
        <v>0</v>
      </c>
      <c r="L59" s="109">
        <f t="shared" si="95"/>
        <v>0</v>
      </c>
      <c r="M59" s="109">
        <f t="shared" si="95"/>
        <v>0</v>
      </c>
      <c r="N59" s="109">
        <f t="shared" si="95"/>
        <v>0</v>
      </c>
      <c r="O59" s="153">
        <f t="shared" si="95"/>
        <v>0</v>
      </c>
      <c r="P59" s="109">
        <f t="shared" si="95"/>
        <v>0</v>
      </c>
      <c r="Q59" s="109">
        <f t="shared" si="95"/>
        <v>0</v>
      </c>
      <c r="R59" s="109">
        <f t="shared" si="95"/>
        <v>0</v>
      </c>
      <c r="S59" s="154">
        <f t="shared" si="95"/>
        <v>0</v>
      </c>
      <c r="T59" s="174">
        <f t="shared" si="95"/>
        <v>0</v>
      </c>
      <c r="U59" s="110">
        <f t="shared" si="95"/>
        <v>0</v>
      </c>
      <c r="V59" s="183">
        <f t="shared" si="95"/>
        <v>0</v>
      </c>
      <c r="W59" s="183">
        <f t="shared" si="95"/>
        <v>0</v>
      </c>
      <c r="X59" s="19"/>
    </row>
    <row r="60" spans="2:24" s="4" customFormat="1" ht="16.5" hidden="1" customHeight="1" x14ac:dyDescent="0.2">
      <c r="B60" s="327" t="s">
        <v>10</v>
      </c>
      <c r="C60" s="329">
        <v>0</v>
      </c>
      <c r="D60" s="155">
        <f>IF(D$9&lt;=$E$2,D59-D43,0)</f>
        <v>0</v>
      </c>
      <c r="E60" s="77">
        <f>IF(E$9&lt;=$E$2,E59-E43,0)</f>
        <v>0</v>
      </c>
      <c r="F60" s="77">
        <f t="shared" ref="F60:W60" si="96">IF(F$9&lt;=$E$2,F59-F43,0)</f>
        <v>0</v>
      </c>
      <c r="G60" s="77">
        <f t="shared" si="96"/>
        <v>0</v>
      </c>
      <c r="H60" s="77"/>
      <c r="I60" s="77">
        <f t="shared" si="96"/>
        <v>0</v>
      </c>
      <c r="J60" s="155">
        <f t="shared" si="96"/>
        <v>0</v>
      </c>
      <c r="K60" s="77">
        <f t="shared" si="96"/>
        <v>0</v>
      </c>
      <c r="L60" s="77">
        <f t="shared" si="96"/>
        <v>0</v>
      </c>
      <c r="M60" s="77">
        <f t="shared" si="96"/>
        <v>0</v>
      </c>
      <c r="N60" s="77">
        <f t="shared" si="96"/>
        <v>0</v>
      </c>
      <c r="O60" s="155">
        <f t="shared" ref="O60:S60" si="97">IF(O$9&lt;=$E$2,O59-O43,0)</f>
        <v>0</v>
      </c>
      <c r="P60" s="77">
        <f t="shared" si="97"/>
        <v>0</v>
      </c>
      <c r="Q60" s="77">
        <f t="shared" si="97"/>
        <v>0</v>
      </c>
      <c r="R60" s="77">
        <f t="shared" si="97"/>
        <v>0</v>
      </c>
      <c r="S60" s="156">
        <f t="shared" si="97"/>
        <v>0</v>
      </c>
      <c r="T60" s="78">
        <f t="shared" si="96"/>
        <v>0</v>
      </c>
      <c r="U60" s="78">
        <f t="shared" si="96"/>
        <v>0</v>
      </c>
      <c r="V60" s="166">
        <f t="shared" si="96"/>
        <v>0</v>
      </c>
      <c r="W60" s="166">
        <f t="shared" si="96"/>
        <v>0</v>
      </c>
      <c r="X60" s="20"/>
    </row>
    <row r="61" spans="2:24" s="4" customFormat="1" ht="17.25" hidden="1" customHeight="1" thickBot="1" x14ac:dyDescent="0.25">
      <c r="B61" s="335" t="s">
        <v>11</v>
      </c>
      <c r="C61" s="336">
        <v>0</v>
      </c>
      <c r="D61" s="157">
        <f>IF($E$2&lt;D$9,0,IF(AND(D43=0,D59=0),1,IF(AND(D43=0,D59&gt;0),2,IF(D59&lt;0,0,(D59/D43)))))</f>
        <v>1</v>
      </c>
      <c r="E61" s="111">
        <f>IF($E$2&lt;E$9,0,IF(AND(E43=0,E59=0),1,IF(AND(E43=0,E59&gt;0),2,IF(E59&lt;0,0,(E59/E43)))))</f>
        <v>1</v>
      </c>
      <c r="F61" s="111">
        <f t="shared" ref="F61:W61" si="98">IF($E$2&lt;F$9,0,IF(AND(F43=0,F59=0),1,IF(AND(F43=0,F59&gt;0),2,IF(F59&lt;0,0,(F59/F43)))))</f>
        <v>1</v>
      </c>
      <c r="G61" s="111">
        <f t="shared" si="98"/>
        <v>1</v>
      </c>
      <c r="H61" s="111"/>
      <c r="I61" s="111">
        <f t="shared" si="98"/>
        <v>1</v>
      </c>
      <c r="J61" s="157">
        <f t="shared" si="98"/>
        <v>1</v>
      </c>
      <c r="K61" s="111">
        <f t="shared" si="98"/>
        <v>1</v>
      </c>
      <c r="L61" s="111">
        <f t="shared" si="98"/>
        <v>1</v>
      </c>
      <c r="M61" s="111">
        <f t="shared" si="98"/>
        <v>1</v>
      </c>
      <c r="N61" s="111">
        <f t="shared" si="98"/>
        <v>1</v>
      </c>
      <c r="O61" s="157">
        <f t="shared" ref="O61:S61" si="99">IF($E$2&lt;O$9,0,IF(AND(O43=0,O59=0),1,IF(AND(O43=0,O59&gt;0),2,IF(O59&lt;0,0,(O59/O43)))))</f>
        <v>1</v>
      </c>
      <c r="P61" s="111">
        <f t="shared" si="99"/>
        <v>1</v>
      </c>
      <c r="Q61" s="111">
        <f t="shared" si="99"/>
        <v>0</v>
      </c>
      <c r="R61" s="111">
        <f t="shared" si="99"/>
        <v>0</v>
      </c>
      <c r="S61" s="158">
        <f t="shared" si="99"/>
        <v>0</v>
      </c>
      <c r="T61" s="112">
        <f t="shared" si="98"/>
        <v>1</v>
      </c>
      <c r="U61" s="112">
        <f t="shared" si="98"/>
        <v>1</v>
      </c>
      <c r="V61" s="184">
        <f t="shared" si="98"/>
        <v>0</v>
      </c>
      <c r="W61" s="184">
        <f t="shared" si="98"/>
        <v>0</v>
      </c>
      <c r="X61" s="21"/>
    </row>
    <row r="62" spans="2:24" s="4" customFormat="1" ht="16.5" hidden="1" customHeight="1" x14ac:dyDescent="0.2">
      <c r="B62" s="105" t="str">
        <f>"Week "&amp;$E$1&amp;" View"</f>
        <v>Week 10 View</v>
      </c>
      <c r="C62" s="131"/>
      <c r="D62" s="159">
        <f t="shared" ref="D62:W62" si="100">INDEX(D46:D58,MATCH($E$1,$C$13:$C$25,0))</f>
        <v>0</v>
      </c>
      <c r="E62" s="106">
        <f t="shared" si="100"/>
        <v>0</v>
      </c>
      <c r="F62" s="106">
        <f t="shared" si="100"/>
        <v>0</v>
      </c>
      <c r="G62" s="106">
        <f t="shared" si="100"/>
        <v>0</v>
      </c>
      <c r="H62" s="106"/>
      <c r="I62" s="107">
        <f t="shared" si="100"/>
        <v>0</v>
      </c>
      <c r="J62" s="255">
        <f t="shared" si="100"/>
        <v>0</v>
      </c>
      <c r="K62" s="106">
        <f t="shared" si="100"/>
        <v>0</v>
      </c>
      <c r="L62" s="106">
        <f t="shared" si="100"/>
        <v>0</v>
      </c>
      <c r="M62" s="106">
        <f t="shared" si="100"/>
        <v>0</v>
      </c>
      <c r="N62" s="106">
        <f t="shared" si="100"/>
        <v>0</v>
      </c>
      <c r="O62" s="159">
        <f t="shared" ref="O62:S62" si="101">INDEX(O46:O58,MATCH($E$1,$C$13:$C$25,0))</f>
        <v>0</v>
      </c>
      <c r="P62" s="106">
        <f t="shared" si="101"/>
        <v>0</v>
      </c>
      <c r="Q62" s="106">
        <f t="shared" si="101"/>
        <v>0</v>
      </c>
      <c r="R62" s="106">
        <f t="shared" si="101"/>
        <v>0</v>
      </c>
      <c r="S62" s="180">
        <f t="shared" si="101"/>
        <v>0</v>
      </c>
      <c r="T62" s="175">
        <f t="shared" si="100"/>
        <v>0</v>
      </c>
      <c r="U62" s="108">
        <f t="shared" si="100"/>
        <v>0</v>
      </c>
      <c r="V62" s="193">
        <f t="shared" si="100"/>
        <v>0</v>
      </c>
      <c r="W62" s="185">
        <f t="shared" si="100"/>
        <v>0</v>
      </c>
      <c r="X62" s="22"/>
    </row>
    <row r="63" spans="2:24" s="4" customFormat="1" ht="16.5" hidden="1" customHeight="1" thickBot="1" x14ac:dyDescent="0.25">
      <c r="B63" s="113" t="s">
        <v>25</v>
      </c>
      <c r="C63" s="132"/>
      <c r="D63" s="161">
        <f>IFERROR(D62/$T62,0)</f>
        <v>0</v>
      </c>
      <c r="E63" s="114">
        <f>IFERROR(E62/$T62,0)</f>
        <v>0</v>
      </c>
      <c r="F63" s="114">
        <f>IFERROR(F62/$T62,0)</f>
        <v>0</v>
      </c>
      <c r="G63" s="114">
        <f>IFERROR(G62/$T62,0)</f>
        <v>0</v>
      </c>
      <c r="H63" s="114"/>
      <c r="I63" s="114">
        <f>IFERROR(I62/$T62,0)</f>
        <v>0</v>
      </c>
      <c r="J63" s="256">
        <f>IFERROR(J62/$T62,0)</f>
        <v>0</v>
      </c>
      <c r="K63" s="115">
        <f>IFERROR(K62/$U62,0)</f>
        <v>0</v>
      </c>
      <c r="L63" s="114">
        <f>IFERROR(L62/$U62,0)</f>
        <v>0</v>
      </c>
      <c r="M63" s="114">
        <f>IFERROR(M62/$U62,0)</f>
        <v>0</v>
      </c>
      <c r="N63" s="114">
        <f>IFERROR(N62/$U62,0)</f>
        <v>0</v>
      </c>
      <c r="O63" s="161">
        <f t="shared" ref="O63:S63" si="102">IFERROR(O62/$U62,0)</f>
        <v>0</v>
      </c>
      <c r="P63" s="114">
        <f t="shared" si="102"/>
        <v>0</v>
      </c>
      <c r="Q63" s="114">
        <f t="shared" si="102"/>
        <v>0</v>
      </c>
      <c r="R63" s="114">
        <f t="shared" si="102"/>
        <v>0</v>
      </c>
      <c r="S63" s="162">
        <f t="shared" si="102"/>
        <v>0</v>
      </c>
      <c r="T63" s="114">
        <f>IFERROR(T62/$W62,0)</f>
        <v>0</v>
      </c>
      <c r="U63" s="114">
        <f t="shared" ref="U63:V63" si="103">IFERROR(U62/$W62,0)</f>
        <v>0</v>
      </c>
      <c r="V63" s="194">
        <f t="shared" si="103"/>
        <v>0</v>
      </c>
      <c r="W63" s="186"/>
      <c r="X63" s="22"/>
    </row>
    <row r="64" spans="2:24" s="4" customFormat="1" ht="17.25" hidden="1" customHeight="1" thickBot="1" x14ac:dyDescent="0.25">
      <c r="B64" s="117" t="s">
        <v>26</v>
      </c>
      <c r="C64" s="133"/>
      <c r="D64" s="163"/>
      <c r="E64" s="118"/>
      <c r="F64" s="118"/>
      <c r="G64" s="118"/>
      <c r="H64" s="118"/>
      <c r="I64" s="118"/>
      <c r="J64" s="253"/>
      <c r="K64" s="163"/>
      <c r="L64" s="118"/>
      <c r="M64" s="118"/>
      <c r="N64" s="198"/>
      <c r="O64" s="253"/>
      <c r="P64" s="118"/>
      <c r="Q64" s="118"/>
      <c r="R64" s="118"/>
      <c r="S64" s="164"/>
      <c r="T64" s="119"/>
      <c r="U64" s="119"/>
      <c r="V64" s="195"/>
      <c r="W64" s="187"/>
      <c r="X64" s="21"/>
    </row>
    <row r="65" spans="2:26" s="4" customFormat="1" ht="16.8" hidden="1" outlineLevel="1" x14ac:dyDescent="0.2">
      <c r="B65" s="333" t="s">
        <v>12</v>
      </c>
      <c r="C65" s="334">
        <v>0</v>
      </c>
      <c r="D65" s="165">
        <f>IF(D$9&lt;=$E$2,D59,0)</f>
        <v>0</v>
      </c>
      <c r="E65" s="78">
        <f>IF(E$9&lt;=$E$2,E59,0)</f>
        <v>0</v>
      </c>
      <c r="F65" s="78">
        <f>IF(F$9&lt;=$E$2,F59+E65,0)</f>
        <v>0</v>
      </c>
      <c r="G65" s="78">
        <f t="shared" ref="G65:N65" si="104">IF(G$9&lt;=$E$2,G59+F65,0)</f>
        <v>0</v>
      </c>
      <c r="H65" s="78"/>
      <c r="I65" s="78">
        <f>IF(I$9&lt;=$E$2,I59+G65,0)</f>
        <v>0</v>
      </c>
      <c r="J65" s="165">
        <f>IF(J$9&lt;=$E$2,J59+I65,0)</f>
        <v>0</v>
      </c>
      <c r="K65" s="78">
        <f t="shared" si="104"/>
        <v>0</v>
      </c>
      <c r="L65" s="78">
        <f t="shared" si="104"/>
        <v>0</v>
      </c>
      <c r="M65" s="78">
        <f t="shared" si="104"/>
        <v>0</v>
      </c>
      <c r="N65" s="78">
        <f t="shared" si="104"/>
        <v>0</v>
      </c>
      <c r="O65" s="165">
        <f t="shared" ref="O65" si="105">IF(O$9&lt;=$E$2,O59+N65,0)</f>
        <v>0</v>
      </c>
      <c r="P65" s="78">
        <f t="shared" ref="P65" si="106">IF(P$9&lt;=$E$2,P59+O65,0)</f>
        <v>0</v>
      </c>
      <c r="Q65" s="78">
        <f t="shared" ref="Q65" si="107">IF(Q$9&lt;=$E$2,Q59+P65,0)</f>
        <v>0</v>
      </c>
      <c r="R65" s="78">
        <f t="shared" ref="R65" si="108">IF(R$9&lt;=$E$2,R59+Q65,0)</f>
        <v>0</v>
      </c>
      <c r="S65" s="166">
        <f t="shared" ref="S65" si="109">IF(S$9&lt;=$E$2,S59+R65,0)</f>
        <v>0</v>
      </c>
      <c r="T65" s="116">
        <f>IFERROR(INDEX(T$13:T$25,$E$1,0)/INDEX($W$13:$W$25,$E$1,0),0)</f>
        <v>0.85177841621818473</v>
      </c>
      <c r="U65" s="116">
        <f>IFERROR(INDEX(U$13:U$25,$E$1,0)/INDEX($W$13:$W$25,$E$1,0),0)</f>
        <v>0.57479868894913611</v>
      </c>
      <c r="V65" s="196">
        <f>IFERROR(INDEX(V$13:V$25,$E$1,0)/INDEX($W$13:$W$25,$E$1,0),0)</f>
        <v>-0.42657710516732089</v>
      </c>
      <c r="W65" s="188" t="s">
        <v>13</v>
      </c>
      <c r="X65"/>
    </row>
    <row r="66" spans="2:26" ht="16.5" hidden="1" customHeight="1" outlineLevel="1" x14ac:dyDescent="0.2">
      <c r="B66" s="327" t="s">
        <v>14</v>
      </c>
      <c r="C66" s="328">
        <v>0</v>
      </c>
      <c r="D66" s="155">
        <f>IF(D60=0,0,IF(D$9&lt;=$E$2,D65-D44,D65-D44))</f>
        <v>0</v>
      </c>
      <c r="E66" s="77">
        <f>IF(E60=0,0,IF(E$9&lt;=$E$2,E65-E44,E65-E44))</f>
        <v>0</v>
      </c>
      <c r="F66" s="77">
        <f t="shared" ref="F66:N66" si="110">IF(F60=0,0,IF(F$9&lt;=$E$2,F65-F44,F65-F44))</f>
        <v>0</v>
      </c>
      <c r="G66" s="77">
        <f t="shared" si="110"/>
        <v>0</v>
      </c>
      <c r="H66" s="77"/>
      <c r="I66" s="77">
        <f t="shared" si="110"/>
        <v>0</v>
      </c>
      <c r="J66" s="155">
        <f t="shared" si="110"/>
        <v>0</v>
      </c>
      <c r="K66" s="77">
        <f t="shared" si="110"/>
        <v>0</v>
      </c>
      <c r="L66" s="77">
        <f t="shared" si="110"/>
        <v>0</v>
      </c>
      <c r="M66" s="77">
        <f t="shared" si="110"/>
        <v>0</v>
      </c>
      <c r="N66" s="77">
        <f t="shared" si="110"/>
        <v>0</v>
      </c>
      <c r="O66" s="155">
        <f t="shared" ref="O66:S66" si="111">IF(O60=0,0,IF(O$9&lt;=$E$2,O65-O44,O65-O44))</f>
        <v>0</v>
      </c>
      <c r="P66" s="77">
        <f t="shared" si="111"/>
        <v>0</v>
      </c>
      <c r="Q66" s="77">
        <f t="shared" si="111"/>
        <v>0</v>
      </c>
      <c r="R66" s="77">
        <f t="shared" si="111"/>
        <v>0</v>
      </c>
      <c r="S66" s="156">
        <f t="shared" si="111"/>
        <v>0</v>
      </c>
      <c r="T66" s="79"/>
      <c r="U66" s="79"/>
      <c r="V66" s="197"/>
      <c r="W66" s="189" t="s">
        <v>15</v>
      </c>
      <c r="X66" s="24"/>
    </row>
    <row r="67" spans="2:26" ht="17.399999999999999" hidden="1" outlineLevel="1" thickBot="1" x14ac:dyDescent="0.25">
      <c r="B67" s="327" t="s">
        <v>11</v>
      </c>
      <c r="C67" s="329">
        <v>0</v>
      </c>
      <c r="D67" s="167">
        <f>IF($E$2&lt;D$9,0,IF(AND(D44=0,D65=0),1,IF(AND(D44=0,D65&gt;0),2,IF(D65&lt;0,0,(D65/D44)))))</f>
        <v>1</v>
      </c>
      <c r="E67" s="120">
        <f>IF($E$2&lt;E$9,0,IF(AND(E44=0,E65=0),1,IF(AND(E44=0,E65&gt;0),2,IF(E65&lt;0,0,(E65/E44)))))</f>
        <v>1</v>
      </c>
      <c r="F67" s="120">
        <f t="shared" ref="F67:S67" si="112">IF($E$2&lt;F$9,0,IF(AND(F44=0,F65=0),1,IF(AND(F44=0,F65&gt;0),2,IF(F65&lt;0,0,(F65/F44)))))</f>
        <v>1</v>
      </c>
      <c r="G67" s="120">
        <f t="shared" si="112"/>
        <v>1</v>
      </c>
      <c r="H67" s="120"/>
      <c r="I67" s="120">
        <f t="shared" si="112"/>
        <v>1</v>
      </c>
      <c r="J67" s="167">
        <f t="shared" si="112"/>
        <v>1</v>
      </c>
      <c r="K67" s="120">
        <f t="shared" si="112"/>
        <v>1</v>
      </c>
      <c r="L67" s="120">
        <f t="shared" si="112"/>
        <v>1</v>
      </c>
      <c r="M67" s="120">
        <f t="shared" si="112"/>
        <v>1</v>
      </c>
      <c r="N67" s="120">
        <f t="shared" si="112"/>
        <v>1</v>
      </c>
      <c r="O67" s="167"/>
      <c r="P67" s="120">
        <f t="shared" si="112"/>
        <v>1</v>
      </c>
      <c r="Q67" s="120">
        <f t="shared" si="112"/>
        <v>0</v>
      </c>
      <c r="R67" s="120">
        <f t="shared" si="112"/>
        <v>0</v>
      </c>
      <c r="S67" s="168">
        <f t="shared" si="112"/>
        <v>0</v>
      </c>
      <c r="T67" s="79"/>
      <c r="U67" s="79"/>
      <c r="V67" s="197"/>
      <c r="W67" s="189" t="s">
        <v>16</v>
      </c>
      <c r="X67" s="24"/>
    </row>
    <row r="68" spans="2:26" ht="16.8" hidden="1" outlineLevel="1" x14ac:dyDescent="0.2">
      <c r="B68" s="121" t="str">
        <f>B35</f>
        <v>Fy Q3 2425</v>
      </c>
      <c r="C68" s="96"/>
      <c r="D68" s="169"/>
      <c r="E68" s="122"/>
      <c r="F68" s="122"/>
      <c r="G68" s="122"/>
      <c r="H68" s="122"/>
      <c r="I68" s="122"/>
      <c r="J68" s="169"/>
      <c r="K68" s="122"/>
      <c r="L68" s="122"/>
      <c r="M68" s="122"/>
      <c r="N68" s="122"/>
      <c r="O68" s="169"/>
      <c r="P68" s="122"/>
      <c r="Q68" s="122"/>
      <c r="R68" s="122"/>
      <c r="S68" s="170"/>
      <c r="T68" s="176"/>
      <c r="U68" s="123"/>
      <c r="V68" s="190"/>
      <c r="W68" s="190"/>
      <c r="X68" s="24"/>
    </row>
    <row r="69" spans="2:26" ht="17.399999999999999" hidden="1" outlineLevel="1" thickBot="1" x14ac:dyDescent="0.25">
      <c r="B69" s="92" t="str">
        <f>B36</f>
        <v>Fy Q4 2324</v>
      </c>
      <c r="C69" s="134"/>
      <c r="D69" s="171"/>
      <c r="E69" s="93"/>
      <c r="F69" s="93"/>
      <c r="G69" s="93"/>
      <c r="H69" s="93"/>
      <c r="I69" s="93"/>
      <c r="J69" s="171"/>
      <c r="K69" s="93"/>
      <c r="L69" s="93"/>
      <c r="M69" s="93"/>
      <c r="N69" s="93"/>
      <c r="O69" s="171"/>
      <c r="P69" s="93"/>
      <c r="Q69" s="93"/>
      <c r="R69" s="93"/>
      <c r="S69" s="172"/>
      <c r="T69" s="177"/>
      <c r="U69" s="94"/>
      <c r="V69" s="191"/>
      <c r="W69" s="191"/>
      <c r="X69" s="24"/>
    </row>
    <row r="70" spans="2:26" ht="17.399999999999999" outlineLevel="1" thickBot="1" x14ac:dyDescent="0.25">
      <c r="B70" s="25"/>
      <c r="C70" s="26"/>
      <c r="D70" s="26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4"/>
      <c r="V70" s="24"/>
      <c r="W70" s="24"/>
      <c r="X70" s="24"/>
    </row>
    <row r="71" spans="2:26" s="30" customFormat="1" ht="21.6" thickBot="1" x14ac:dyDescent="0.25">
      <c r="B71" s="330" t="s">
        <v>40</v>
      </c>
      <c r="C71" s="331"/>
      <c r="D71" s="331"/>
      <c r="E71" s="331"/>
      <c r="F71" s="331"/>
      <c r="G71" s="331"/>
      <c r="H71" s="331"/>
      <c r="I71" s="331"/>
      <c r="J71" s="331"/>
      <c r="K71" s="331"/>
      <c r="L71" s="331"/>
      <c r="M71" s="331"/>
      <c r="N71" s="331"/>
      <c r="O71" s="331"/>
      <c r="P71" s="331"/>
      <c r="Q71" s="331"/>
      <c r="R71" s="331"/>
      <c r="S71" s="331"/>
      <c r="T71" s="331"/>
      <c r="U71" s="331"/>
      <c r="V71" s="331"/>
      <c r="W71" s="332"/>
      <c r="X71" s="28"/>
    </row>
    <row r="72" spans="2:26" ht="16.8" x14ac:dyDescent="0.2">
      <c r="B72" s="95"/>
      <c r="C72" s="124" t="s">
        <v>2</v>
      </c>
      <c r="D72" s="135">
        <f t="shared" ref="D72:S72" si="113">D$6</f>
        <v>1</v>
      </c>
      <c r="E72" s="96">
        <f t="shared" si="113"/>
        <v>1</v>
      </c>
      <c r="F72" s="96">
        <f t="shared" si="113"/>
        <v>1</v>
      </c>
      <c r="G72" s="96">
        <f t="shared" si="113"/>
        <v>1</v>
      </c>
      <c r="H72" s="96">
        <f t="shared" si="113"/>
        <v>1</v>
      </c>
      <c r="I72" s="96">
        <f t="shared" si="113"/>
        <v>1</v>
      </c>
      <c r="J72" s="135">
        <f t="shared" si="113"/>
        <v>2</v>
      </c>
      <c r="K72" s="96">
        <f t="shared" si="113"/>
        <v>2</v>
      </c>
      <c r="L72" s="96">
        <f t="shared" si="113"/>
        <v>2</v>
      </c>
      <c r="M72" s="96">
        <f t="shared" si="113"/>
        <v>2</v>
      </c>
      <c r="N72" s="96">
        <f t="shared" si="113"/>
        <v>2</v>
      </c>
      <c r="O72" s="135">
        <f t="shared" si="113"/>
        <v>3</v>
      </c>
      <c r="P72" s="96">
        <f t="shared" si="113"/>
        <v>3</v>
      </c>
      <c r="Q72" s="96">
        <f t="shared" si="113"/>
        <v>3</v>
      </c>
      <c r="R72" s="96">
        <f t="shared" si="113"/>
        <v>3</v>
      </c>
      <c r="S72" s="136">
        <f t="shared" si="113"/>
        <v>3</v>
      </c>
      <c r="T72" s="339">
        <v>1</v>
      </c>
      <c r="U72" s="339">
        <v>2</v>
      </c>
      <c r="V72" s="343">
        <v>3</v>
      </c>
      <c r="W72" s="343" t="s">
        <v>3</v>
      </c>
      <c r="X72" s="4"/>
    </row>
    <row r="73" spans="2:26" ht="16.8" x14ac:dyDescent="0.2">
      <c r="B73" s="88"/>
      <c r="C73" s="125" t="s">
        <v>4</v>
      </c>
      <c r="D73" s="137" t="str">
        <f t="shared" ref="D73:S73" si="114">D$7</f>
        <v>OB</v>
      </c>
      <c r="E73" s="69">
        <f t="shared" si="114"/>
        <v>1</v>
      </c>
      <c r="F73" s="69">
        <f t="shared" si="114"/>
        <v>2</v>
      </c>
      <c r="G73" s="69">
        <f t="shared" si="114"/>
        <v>3</v>
      </c>
      <c r="H73" s="69">
        <f t="shared" si="114"/>
        <v>4</v>
      </c>
      <c r="I73" s="69">
        <f t="shared" si="114"/>
        <v>5</v>
      </c>
      <c r="J73" s="137">
        <f t="shared" si="114"/>
        <v>5</v>
      </c>
      <c r="K73" s="69">
        <f t="shared" si="114"/>
        <v>6</v>
      </c>
      <c r="L73" s="69">
        <f t="shared" si="114"/>
        <v>7</v>
      </c>
      <c r="M73" s="69">
        <f t="shared" si="114"/>
        <v>8</v>
      </c>
      <c r="N73" s="69">
        <f t="shared" si="114"/>
        <v>9</v>
      </c>
      <c r="O73" s="137" t="str">
        <f t="shared" si="114"/>
        <v>9b</v>
      </c>
      <c r="P73" s="69">
        <f t="shared" si="114"/>
        <v>10</v>
      </c>
      <c r="Q73" s="69">
        <f t="shared" si="114"/>
        <v>11</v>
      </c>
      <c r="R73" s="69">
        <f t="shared" si="114"/>
        <v>12</v>
      </c>
      <c r="S73" s="138">
        <f t="shared" si="114"/>
        <v>13</v>
      </c>
      <c r="T73" s="340"/>
      <c r="U73" s="340"/>
      <c r="V73" s="344"/>
      <c r="W73" s="344"/>
      <c r="X73" s="4"/>
    </row>
    <row r="74" spans="2:26" ht="16.8" x14ac:dyDescent="0.2">
      <c r="B74" s="88"/>
      <c r="C74" s="125" t="s">
        <v>5</v>
      </c>
      <c r="D74" s="139">
        <f>D$8</f>
        <v>45931</v>
      </c>
      <c r="E74" s="86">
        <f>E$8</f>
        <v>45931</v>
      </c>
      <c r="F74" s="70">
        <f t="shared" ref="F74:S74" si="115">F$8</f>
        <v>45936</v>
      </c>
      <c r="G74" s="70">
        <f t="shared" si="115"/>
        <v>45943</v>
      </c>
      <c r="H74" s="70">
        <f t="shared" si="115"/>
        <v>45950</v>
      </c>
      <c r="I74" s="70">
        <f t="shared" si="115"/>
        <v>45957</v>
      </c>
      <c r="J74" s="178">
        <f t="shared" si="115"/>
        <v>45962</v>
      </c>
      <c r="K74" s="70">
        <f t="shared" si="115"/>
        <v>45964</v>
      </c>
      <c r="L74" s="70">
        <f t="shared" si="115"/>
        <v>45971</v>
      </c>
      <c r="M74" s="70">
        <f t="shared" si="115"/>
        <v>45978</v>
      </c>
      <c r="N74" s="70">
        <f t="shared" si="115"/>
        <v>45985</v>
      </c>
      <c r="O74" s="178">
        <f t="shared" si="115"/>
        <v>45985</v>
      </c>
      <c r="P74" s="70">
        <f t="shared" si="115"/>
        <v>45992</v>
      </c>
      <c r="Q74" s="70">
        <f t="shared" si="115"/>
        <v>45999</v>
      </c>
      <c r="R74" s="70">
        <f t="shared" si="115"/>
        <v>46006</v>
      </c>
      <c r="S74" s="140">
        <f t="shared" si="115"/>
        <v>46013</v>
      </c>
      <c r="T74" s="70">
        <f>E74</f>
        <v>45931</v>
      </c>
      <c r="U74" s="70">
        <f>K74</f>
        <v>45964</v>
      </c>
      <c r="V74" s="140">
        <f>P74</f>
        <v>45992</v>
      </c>
      <c r="W74" s="140">
        <f>E74</f>
        <v>45931</v>
      </c>
      <c r="X74" s="6"/>
    </row>
    <row r="75" spans="2:26" ht="17.399999999999999" thickBot="1" x14ac:dyDescent="0.25">
      <c r="B75" s="97"/>
      <c r="C75" s="126" t="s">
        <v>6</v>
      </c>
      <c r="D75" s="141">
        <f>D$9</f>
        <v>45931</v>
      </c>
      <c r="E75" s="98">
        <f>E$9</f>
        <v>45935</v>
      </c>
      <c r="F75" s="98">
        <f t="shared" ref="F75:S75" si="116">F$9</f>
        <v>45942</v>
      </c>
      <c r="G75" s="98">
        <f t="shared" si="116"/>
        <v>45949</v>
      </c>
      <c r="H75" s="98">
        <f t="shared" si="116"/>
        <v>45956</v>
      </c>
      <c r="I75" s="98">
        <f t="shared" si="116"/>
        <v>45961</v>
      </c>
      <c r="J75" s="141">
        <f t="shared" si="116"/>
        <v>45963</v>
      </c>
      <c r="K75" s="98">
        <f t="shared" si="116"/>
        <v>45970</v>
      </c>
      <c r="L75" s="98">
        <f t="shared" si="116"/>
        <v>45977</v>
      </c>
      <c r="M75" s="98">
        <f t="shared" si="116"/>
        <v>45984</v>
      </c>
      <c r="N75" s="98">
        <f t="shared" si="116"/>
        <v>45991</v>
      </c>
      <c r="O75" s="141">
        <f t="shared" si="116"/>
        <v>45991</v>
      </c>
      <c r="P75" s="98">
        <f t="shared" si="116"/>
        <v>45998</v>
      </c>
      <c r="Q75" s="98">
        <f t="shared" si="116"/>
        <v>46005</v>
      </c>
      <c r="R75" s="98">
        <f t="shared" si="116"/>
        <v>46012</v>
      </c>
      <c r="S75" s="142">
        <f t="shared" si="116"/>
        <v>46022</v>
      </c>
      <c r="T75" s="98">
        <f>J75</f>
        <v>45963</v>
      </c>
      <c r="U75" s="98">
        <f>N75</f>
        <v>45991</v>
      </c>
      <c r="V75" s="142">
        <f>S75</f>
        <v>46022</v>
      </c>
      <c r="W75" s="142">
        <f>V75</f>
        <v>46022</v>
      </c>
      <c r="X75" s="6"/>
    </row>
    <row r="76" spans="2:26" ht="16.8" x14ac:dyDescent="0.2">
      <c r="B76" s="100" t="s">
        <v>7</v>
      </c>
      <c r="C76" s="127" t="s">
        <v>4</v>
      </c>
      <c r="D76" s="143">
        <v>2.9060000000000006</v>
      </c>
      <c r="E76" s="101">
        <v>0</v>
      </c>
      <c r="F76" s="101">
        <v>0.10754768063527378</v>
      </c>
      <c r="G76" s="101">
        <v>0.59187672469196984</v>
      </c>
      <c r="H76" s="101">
        <v>1.3265341919568554</v>
      </c>
      <c r="I76" s="101">
        <v>6.8041402715900465E-2</v>
      </c>
      <c r="J76" s="143">
        <v>0</v>
      </c>
      <c r="K76" s="101">
        <v>0.67901476063706168</v>
      </c>
      <c r="L76" s="101">
        <v>1.3545282722285656</v>
      </c>
      <c r="M76" s="101">
        <v>1.6693291759466766</v>
      </c>
      <c r="N76" s="101">
        <v>3.2971277911876959</v>
      </c>
      <c r="O76" s="143">
        <v>0</v>
      </c>
      <c r="P76" s="101">
        <v>0.69039147127826639</v>
      </c>
      <c r="Q76" s="101">
        <v>0.9908830195603392</v>
      </c>
      <c r="R76" s="101">
        <v>0.9584401160750291</v>
      </c>
      <c r="S76" s="144">
        <v>5.3602853930863654</v>
      </c>
      <c r="T76" s="102">
        <f>SUMIF($D$6:$S$6,T$6,$D76:$S76)</f>
        <v>5</v>
      </c>
      <c r="U76" s="102">
        <f>SUMIF($E$6:$S$6,U$6,$E76:$S76)</f>
        <v>7</v>
      </c>
      <c r="V76" s="181">
        <f>SUMIF($E$6:$S$6,V$6,$E76:$S76)</f>
        <v>8</v>
      </c>
      <c r="W76" s="181">
        <f>SUM(T76:V76)</f>
        <v>20</v>
      </c>
      <c r="X76" s="18"/>
      <c r="Y76" s="312"/>
    </row>
    <row r="77" spans="2:26" ht="17.399999999999999" thickBot="1" x14ac:dyDescent="0.25">
      <c r="B77" s="92"/>
      <c r="C77" s="128" t="s">
        <v>8</v>
      </c>
      <c r="D77" s="145">
        <f>D76</f>
        <v>2.9060000000000006</v>
      </c>
      <c r="E77" s="103">
        <f>E76+D77</f>
        <v>2.9060000000000006</v>
      </c>
      <c r="F77" s="103">
        <f t="shared" ref="F77:G77" si="117">E77+F76</f>
        <v>3.0135476806352743</v>
      </c>
      <c r="G77" s="103">
        <f t="shared" si="117"/>
        <v>3.605424405327244</v>
      </c>
      <c r="H77" s="103">
        <f t="shared" ref="H77" si="118">G77+H76</f>
        <v>4.9319585972840994</v>
      </c>
      <c r="I77" s="103">
        <f t="shared" ref="I77" si="119">H77+I76</f>
        <v>5</v>
      </c>
      <c r="J77" s="179">
        <f t="shared" ref="J77" si="120">I77+J76</f>
        <v>5</v>
      </c>
      <c r="K77" s="103">
        <f t="shared" ref="K77" si="121">J77+K76</f>
        <v>5.6790147606370613</v>
      </c>
      <c r="L77" s="103">
        <f t="shared" ref="L77" si="122">K77+L76</f>
        <v>7.0335430328656265</v>
      </c>
      <c r="M77" s="103">
        <f t="shared" ref="M77" si="123">L77+M76</f>
        <v>8.7028722088123036</v>
      </c>
      <c r="N77" s="103">
        <f t="shared" ref="N77" si="124">M77+N76</f>
        <v>12</v>
      </c>
      <c r="O77" s="179">
        <f t="shared" ref="O77" si="125">N77+O76</f>
        <v>12</v>
      </c>
      <c r="P77" s="103">
        <f t="shared" ref="P77" si="126">O77+P76</f>
        <v>12.690391471278266</v>
      </c>
      <c r="Q77" s="103">
        <f t="shared" ref="Q77" si="127">P77+Q76</f>
        <v>13.681274490838605</v>
      </c>
      <c r="R77" s="103">
        <f t="shared" ref="R77" si="128">Q77+R76</f>
        <v>14.639714606913635</v>
      </c>
      <c r="S77" s="146">
        <f t="shared" ref="S77" si="129">R77+S76</f>
        <v>20</v>
      </c>
      <c r="T77" s="104">
        <f>IFERROR(T76/$W76,0)</f>
        <v>0.25</v>
      </c>
      <c r="U77" s="104">
        <f>IFERROR(U76/$W76,0)</f>
        <v>0.35</v>
      </c>
      <c r="V77" s="192">
        <f>IFERROR(V76/$W76,0)</f>
        <v>0.4</v>
      </c>
      <c r="W77" s="182"/>
      <c r="X77" s="14"/>
    </row>
    <row r="78" spans="2:26" s="4" customFormat="1" ht="16.8" x14ac:dyDescent="0.2">
      <c r="B78" s="99"/>
      <c r="C78" s="129">
        <v>0</v>
      </c>
      <c r="D78" s="147">
        <v>2.9060000000000006</v>
      </c>
      <c r="E78" s="147">
        <v>0</v>
      </c>
      <c r="F78" s="147">
        <v>0.10754768063527378</v>
      </c>
      <c r="G78" s="147">
        <v>0.59187672469196984</v>
      </c>
      <c r="H78" s="147">
        <v>1.3265341919568554</v>
      </c>
      <c r="I78" s="147">
        <v>6.8041402715900465E-2</v>
      </c>
      <c r="J78" s="147">
        <v>0</v>
      </c>
      <c r="K78" s="147">
        <v>0.67901476063706168</v>
      </c>
      <c r="L78" s="147">
        <v>1.3545282722285656</v>
      </c>
      <c r="M78" s="147">
        <v>1.6693291759466766</v>
      </c>
      <c r="N78" s="147">
        <v>3.2971277911876959</v>
      </c>
      <c r="O78" s="147">
        <v>0</v>
      </c>
      <c r="P78" s="71">
        <v>0.69039147127826639</v>
      </c>
      <c r="Q78" s="147">
        <v>0.9908830195603392</v>
      </c>
      <c r="R78" s="147">
        <v>0.9584401160750291</v>
      </c>
      <c r="S78" s="147">
        <v>5.3602853930863654</v>
      </c>
      <c r="T78" s="173">
        <f t="shared" ref="T78:T91" si="130">SUMIF($D$6:$S$6,T$6,$D78:$S78)</f>
        <v>5</v>
      </c>
      <c r="U78" s="73">
        <f t="shared" ref="U78:V91" si="131">SUMIF($E$6:$S$6,U$6,$E78:$S78)</f>
        <v>7</v>
      </c>
      <c r="V78" s="89">
        <f t="shared" si="131"/>
        <v>8</v>
      </c>
      <c r="W78" s="89">
        <f t="shared" ref="W78" si="132">SUM(T78:V78)</f>
        <v>20</v>
      </c>
      <c r="X78" s="16"/>
    </row>
    <row r="79" spans="2:26" s="4" customFormat="1" ht="16.8" x14ac:dyDescent="0.2">
      <c r="B79" s="90" t="s">
        <v>4</v>
      </c>
      <c r="C79" s="130">
        <v>1</v>
      </c>
      <c r="D79" s="149">
        <v>2.9060000000000006</v>
      </c>
      <c r="E79" s="75">
        <v>0.36799999999999944</v>
      </c>
      <c r="F79" s="71">
        <v>8.8647228642064285E-2</v>
      </c>
      <c r="G79" s="71">
        <v>0.48786018472700099</v>
      </c>
      <c r="H79" s="71">
        <v>1.0934087943254696</v>
      </c>
      <c r="I79" s="71">
        <v>5.6083792305465258E-2</v>
      </c>
      <c r="J79" s="236">
        <v>0</v>
      </c>
      <c r="K79" s="72">
        <v>0.67901476063706168</v>
      </c>
      <c r="L79" s="71">
        <v>1.3545282722285656</v>
      </c>
      <c r="M79" s="71">
        <v>1.6693291759466766</v>
      </c>
      <c r="N79" s="71">
        <v>3.2971277911876959</v>
      </c>
      <c r="O79" s="147">
        <v>0</v>
      </c>
      <c r="P79" s="71">
        <v>0.69039147127826639</v>
      </c>
      <c r="Q79" s="71">
        <v>0.9908830195603392</v>
      </c>
      <c r="R79" s="71">
        <v>0.9584401160750291</v>
      </c>
      <c r="S79" s="148">
        <v>5.3602853930863654</v>
      </c>
      <c r="T79" s="173">
        <f t="shared" si="130"/>
        <v>5</v>
      </c>
      <c r="U79" s="73">
        <f>SUMIF($E$6:$S$6,U$6,$E79:$S79)</f>
        <v>7</v>
      </c>
      <c r="V79" s="89">
        <f t="shared" si="131"/>
        <v>8</v>
      </c>
      <c r="W79" s="89">
        <f t="shared" ref="W79" si="133">SUM(T79:V79)</f>
        <v>20</v>
      </c>
      <c r="X79" s="16"/>
      <c r="Y79" s="46"/>
      <c r="Z79" s="234"/>
    </row>
    <row r="80" spans="2:26" s="4" customFormat="1" ht="16.8" x14ac:dyDescent="0.2">
      <c r="B80" s="90"/>
      <c r="C80" s="130">
        <v>2</v>
      </c>
      <c r="D80" s="150">
        <f t="shared" ref="D80:E80" si="134">IF($C80&lt;=$E$1,D79,0)</f>
        <v>2.9060000000000006</v>
      </c>
      <c r="E80" s="74">
        <f t="shared" si="134"/>
        <v>0.36799999999999944</v>
      </c>
      <c r="F80" s="75">
        <v>2.1550000000000002</v>
      </c>
      <c r="G80" s="71">
        <v>0.48786018472700099</v>
      </c>
      <c r="H80" s="71">
        <v>0</v>
      </c>
      <c r="I80" s="71">
        <v>0</v>
      </c>
      <c r="J80" s="236">
        <v>0</v>
      </c>
      <c r="K80" s="72">
        <v>0.67901476063706168</v>
      </c>
      <c r="L80" s="71">
        <v>1.3545282722285656</v>
      </c>
      <c r="M80" s="71">
        <v>1.6693291759466766</v>
      </c>
      <c r="N80" s="71">
        <v>3.2971277911876959</v>
      </c>
      <c r="O80" s="147">
        <v>0</v>
      </c>
      <c r="P80" s="71">
        <v>0.69039147127826639</v>
      </c>
      <c r="Q80" s="71">
        <v>0.9908830195603392</v>
      </c>
      <c r="R80" s="71">
        <v>0.9584401160750291</v>
      </c>
      <c r="S80" s="148">
        <v>4.4434252083593657</v>
      </c>
      <c r="T80" s="173">
        <f t="shared" si="130"/>
        <v>5.9168601847270015</v>
      </c>
      <c r="U80" s="73">
        <f t="shared" si="131"/>
        <v>7</v>
      </c>
      <c r="V80" s="89">
        <f t="shared" si="131"/>
        <v>7.0831398152730003</v>
      </c>
      <c r="W80" s="89">
        <f t="shared" ref="W80" si="135">SUM(T80:V80)</f>
        <v>20</v>
      </c>
      <c r="X80" s="16"/>
      <c r="Y80" s="29"/>
    </row>
    <row r="81" spans="2:25" s="4" customFormat="1" ht="16.8" x14ac:dyDescent="0.2">
      <c r="B81" s="90"/>
      <c r="C81" s="130">
        <v>3</v>
      </c>
      <c r="D81" s="150">
        <f t="shared" ref="D81:E81" si="136">IF($C81&lt;=$E$1,D80,0)</f>
        <v>2.9060000000000006</v>
      </c>
      <c r="E81" s="74">
        <f t="shared" si="136"/>
        <v>0.36799999999999944</v>
      </c>
      <c r="F81" s="74">
        <f t="shared" ref="D81:H91" si="137">IF($C81&lt;=$E$1,F80,0)</f>
        <v>2.1550000000000002</v>
      </c>
      <c r="G81" s="75">
        <v>7.8079999999999998</v>
      </c>
      <c r="H81" s="71">
        <v>0</v>
      </c>
      <c r="I81" s="71">
        <v>0</v>
      </c>
      <c r="J81" s="236">
        <v>0</v>
      </c>
      <c r="K81" s="72">
        <v>0.67901476063706168</v>
      </c>
      <c r="L81" s="71">
        <v>1.3545282722285656</v>
      </c>
      <c r="M81" s="71">
        <v>1.6693291759466766</v>
      </c>
      <c r="N81" s="71">
        <v>3.0601277911876941</v>
      </c>
      <c r="O81" s="147">
        <v>0</v>
      </c>
      <c r="P81" s="71">
        <v>0</v>
      </c>
      <c r="Q81" s="71">
        <v>0</v>
      </c>
      <c r="R81" s="71">
        <v>0</v>
      </c>
      <c r="S81" s="148">
        <v>0</v>
      </c>
      <c r="T81" s="173">
        <f t="shared" si="130"/>
        <v>13.237</v>
      </c>
      <c r="U81" s="73">
        <f t="shared" si="131"/>
        <v>6.7629999999999981</v>
      </c>
      <c r="V81" s="89">
        <f t="shared" si="131"/>
        <v>0</v>
      </c>
      <c r="W81" s="89">
        <f t="shared" ref="W81:W82" si="138">SUM(T81:V81)</f>
        <v>20</v>
      </c>
      <c r="X81" s="16"/>
      <c r="Y81" s="46"/>
    </row>
    <row r="82" spans="2:25" s="4" customFormat="1" ht="16.8" x14ac:dyDescent="0.2">
      <c r="B82" s="90"/>
      <c r="C82" s="130">
        <v>4</v>
      </c>
      <c r="D82" s="150">
        <f t="shared" ref="D82:E82" si="139">IF($C82&lt;=$E$1,D81,0)</f>
        <v>2.9060000000000006</v>
      </c>
      <c r="E82" s="74">
        <f t="shared" si="139"/>
        <v>0.36799999999999944</v>
      </c>
      <c r="F82" s="74">
        <f t="shared" si="137"/>
        <v>2.1550000000000002</v>
      </c>
      <c r="G82" s="74">
        <f t="shared" si="137"/>
        <v>7.8079999999999998</v>
      </c>
      <c r="H82" s="75">
        <v>6.6549999999999994</v>
      </c>
      <c r="I82" s="71">
        <v>0</v>
      </c>
      <c r="J82" s="236">
        <v>0</v>
      </c>
      <c r="K82" s="72">
        <v>0.1</v>
      </c>
      <c r="L82" s="71">
        <v>0</v>
      </c>
      <c r="M82" s="71">
        <v>0</v>
      </c>
      <c r="N82" s="71">
        <v>0</v>
      </c>
      <c r="O82" s="147">
        <v>0</v>
      </c>
      <c r="P82" s="71">
        <v>0</v>
      </c>
      <c r="Q82" s="71">
        <v>0</v>
      </c>
      <c r="R82" s="71">
        <v>0</v>
      </c>
      <c r="S82" s="148">
        <v>0</v>
      </c>
      <c r="T82" s="173">
        <f t="shared" si="130"/>
        <v>19.891999999999999</v>
      </c>
      <c r="U82" s="73">
        <f t="shared" si="131"/>
        <v>0.1</v>
      </c>
      <c r="V82" s="89">
        <f t="shared" si="131"/>
        <v>0</v>
      </c>
      <c r="W82" s="89">
        <f t="shared" si="138"/>
        <v>19.992000000000001</v>
      </c>
      <c r="X82" s="16"/>
      <c r="Y82" s="234"/>
    </row>
    <row r="83" spans="2:25" s="4" customFormat="1" ht="16.8" x14ac:dyDescent="0.2">
      <c r="B83" s="90"/>
      <c r="C83" s="130">
        <v>5</v>
      </c>
      <c r="D83" s="150">
        <f t="shared" ref="D83:E83" si="140">IF($C83&lt;=$E$1,D82,0)</f>
        <v>2.9060000000000006</v>
      </c>
      <c r="E83" s="74">
        <f t="shared" si="140"/>
        <v>0.36799999999999944</v>
      </c>
      <c r="F83" s="74">
        <f t="shared" si="137"/>
        <v>2.1550000000000002</v>
      </c>
      <c r="G83" s="74">
        <f t="shared" si="137"/>
        <v>7.8079999999999998</v>
      </c>
      <c r="H83" s="74">
        <f t="shared" si="137"/>
        <v>6.6549999999999994</v>
      </c>
      <c r="I83" s="75">
        <v>1.1580000000000013</v>
      </c>
      <c r="J83" s="75">
        <v>-0.42000000000000171</v>
      </c>
      <c r="K83" s="74">
        <v>0</v>
      </c>
      <c r="L83" s="74">
        <v>0</v>
      </c>
      <c r="M83" s="74">
        <v>0</v>
      </c>
      <c r="N83" s="74">
        <v>0</v>
      </c>
      <c r="O83" s="150">
        <v>0</v>
      </c>
      <c r="P83" s="74">
        <v>0</v>
      </c>
      <c r="Q83" s="74">
        <v>0</v>
      </c>
      <c r="R83" s="74">
        <v>0</v>
      </c>
      <c r="S83" s="74">
        <v>0</v>
      </c>
      <c r="T83" s="271">
        <f t="shared" si="130"/>
        <v>21.05</v>
      </c>
      <c r="U83" s="76">
        <f t="shared" si="131"/>
        <v>-0.42000000000000171</v>
      </c>
      <c r="V83" s="272">
        <f t="shared" si="131"/>
        <v>0</v>
      </c>
      <c r="W83" s="272">
        <f t="shared" ref="W83:W91" si="141">SUM(T83:V83)</f>
        <v>20.63</v>
      </c>
      <c r="X83" s="16"/>
      <c r="Y83" s="29"/>
    </row>
    <row r="84" spans="2:25" s="4" customFormat="1" ht="16.8" x14ac:dyDescent="0.2">
      <c r="B84" s="90"/>
      <c r="C84" s="130">
        <v>6</v>
      </c>
      <c r="D84" s="150">
        <f t="shared" ref="D84:E84" si="142">IF($C84&lt;=$E$1,D83,0)</f>
        <v>2.9060000000000006</v>
      </c>
      <c r="E84" s="74">
        <f t="shared" si="142"/>
        <v>0.36799999999999944</v>
      </c>
      <c r="F84" s="74">
        <f t="shared" ref="E84:K86" si="143">IF($C84&lt;=$E$1,F83,0)</f>
        <v>2.1550000000000002</v>
      </c>
      <c r="G84" s="74">
        <f t="shared" si="143"/>
        <v>7.8079999999999998</v>
      </c>
      <c r="H84" s="74">
        <f t="shared" si="143"/>
        <v>6.6549999999999994</v>
      </c>
      <c r="I84" s="74">
        <f t="shared" si="143"/>
        <v>1.1580000000000013</v>
      </c>
      <c r="J84" s="150">
        <f t="shared" si="143"/>
        <v>-0.42000000000000171</v>
      </c>
      <c r="K84" s="71">
        <v>2.2020000000000017</v>
      </c>
      <c r="L84" s="74">
        <v>0</v>
      </c>
      <c r="M84" s="74">
        <v>0</v>
      </c>
      <c r="N84" s="74">
        <v>0</v>
      </c>
      <c r="O84" s="150">
        <v>0</v>
      </c>
      <c r="P84" s="74">
        <v>0</v>
      </c>
      <c r="Q84" s="74">
        <v>0</v>
      </c>
      <c r="R84" s="74">
        <v>0</v>
      </c>
      <c r="S84" s="74">
        <v>0</v>
      </c>
      <c r="T84" s="271">
        <f t="shared" si="130"/>
        <v>21.05</v>
      </c>
      <c r="U84" s="76">
        <f>SUMIF($E$6:$S$6,U$6,$E84:$S84)</f>
        <v>1.782</v>
      </c>
      <c r="V84" s="272">
        <f t="shared" si="131"/>
        <v>0</v>
      </c>
      <c r="W84" s="272">
        <f t="shared" si="141"/>
        <v>22.832000000000001</v>
      </c>
      <c r="X84" s="15"/>
      <c r="Y84" s="234"/>
    </row>
    <row r="85" spans="2:25" s="4" customFormat="1" ht="16.8" x14ac:dyDescent="0.2">
      <c r="B85" s="90"/>
      <c r="C85" s="130">
        <v>7</v>
      </c>
      <c r="D85" s="150">
        <f t="shared" ref="D85:E85" si="144">IF($C85&lt;=$E$1,D84,0)</f>
        <v>2.9060000000000006</v>
      </c>
      <c r="E85" s="74">
        <f t="shared" si="144"/>
        <v>0.36799999999999944</v>
      </c>
      <c r="F85" s="74">
        <f t="shared" si="143"/>
        <v>2.1550000000000002</v>
      </c>
      <c r="G85" s="74">
        <f t="shared" si="143"/>
        <v>7.8079999999999998</v>
      </c>
      <c r="H85" s="74">
        <f t="shared" si="143"/>
        <v>6.6549999999999994</v>
      </c>
      <c r="I85" s="74">
        <f t="shared" si="143"/>
        <v>1.1580000000000013</v>
      </c>
      <c r="J85" s="150">
        <f t="shared" si="143"/>
        <v>-0.42000000000000171</v>
      </c>
      <c r="K85" s="74">
        <f t="shared" si="143"/>
        <v>2.2020000000000017</v>
      </c>
      <c r="L85" s="71">
        <v>1.1430000000000007</v>
      </c>
      <c r="M85" s="74">
        <v>2.0251274402729766</v>
      </c>
      <c r="N85" s="74">
        <v>3.9998725597270215</v>
      </c>
      <c r="O85" s="150"/>
      <c r="P85" s="74">
        <v>0</v>
      </c>
      <c r="Q85" s="74">
        <v>0</v>
      </c>
      <c r="R85" s="74">
        <v>0</v>
      </c>
      <c r="S85" s="74">
        <v>0</v>
      </c>
      <c r="T85" s="271">
        <f t="shared" si="130"/>
        <v>21.05</v>
      </c>
      <c r="U85" s="76">
        <f t="shared" si="131"/>
        <v>8.9499999999999993</v>
      </c>
      <c r="V85" s="272">
        <f t="shared" si="131"/>
        <v>0</v>
      </c>
      <c r="W85" s="272">
        <f t="shared" si="141"/>
        <v>30</v>
      </c>
      <c r="X85" s="15"/>
      <c r="Y85" s="234"/>
    </row>
    <row r="86" spans="2:25" s="4" customFormat="1" ht="16.8" x14ac:dyDescent="0.2">
      <c r="B86" s="90"/>
      <c r="C86" s="130">
        <v>8</v>
      </c>
      <c r="D86" s="150">
        <f t="shared" ref="D86" si="145">IF($C86&lt;=$E$1,D85,0)</f>
        <v>2.9060000000000006</v>
      </c>
      <c r="E86" s="74">
        <f t="shared" si="143"/>
        <v>0.36799999999999944</v>
      </c>
      <c r="F86" s="74">
        <f t="shared" si="143"/>
        <v>2.1550000000000002</v>
      </c>
      <c r="G86" s="74">
        <f t="shared" si="143"/>
        <v>7.8079999999999998</v>
      </c>
      <c r="H86" s="74">
        <f t="shared" si="143"/>
        <v>6.6549999999999994</v>
      </c>
      <c r="I86" s="74">
        <f t="shared" si="143"/>
        <v>1.1580000000000013</v>
      </c>
      <c r="J86" s="150">
        <f t="shared" si="143"/>
        <v>-0.42000000000000171</v>
      </c>
      <c r="K86" s="74">
        <f t="shared" si="143"/>
        <v>2.2020000000000017</v>
      </c>
      <c r="L86" s="74">
        <f t="shared" ref="L86" si="146">IF($C86&lt;=$E$1,L85,0)</f>
        <v>1.1430000000000007</v>
      </c>
      <c r="M86" s="71">
        <v>4.0799999999999983</v>
      </c>
      <c r="N86" s="74">
        <v>1.9450000000000003</v>
      </c>
      <c r="O86" s="150"/>
      <c r="P86" s="74">
        <v>0</v>
      </c>
      <c r="Q86" s="74">
        <v>0</v>
      </c>
      <c r="R86" s="74">
        <v>0</v>
      </c>
      <c r="S86" s="74">
        <v>0</v>
      </c>
      <c r="T86" s="271">
        <f t="shared" si="130"/>
        <v>21.05</v>
      </c>
      <c r="U86" s="76">
        <f t="shared" si="131"/>
        <v>8.9499999999999993</v>
      </c>
      <c r="V86" s="272">
        <f t="shared" si="131"/>
        <v>0</v>
      </c>
      <c r="W86" s="272">
        <f t="shared" si="141"/>
        <v>30</v>
      </c>
      <c r="X86" s="15"/>
      <c r="Y86" s="234"/>
    </row>
    <row r="87" spans="2:25" s="4" customFormat="1" ht="16.8" x14ac:dyDescent="0.2">
      <c r="B87" s="90"/>
      <c r="C87" s="130">
        <v>9</v>
      </c>
      <c r="D87" s="150">
        <f t="shared" ref="D87:E87" si="147">IF($C87&lt;=$E$1,D86,0)</f>
        <v>2.9060000000000006</v>
      </c>
      <c r="E87" s="74">
        <f t="shared" si="147"/>
        <v>0.36799999999999944</v>
      </c>
      <c r="F87" s="74">
        <f t="shared" ref="F87:Q90" si="148">IF($C87&lt;=$E$1,F86,0)</f>
        <v>2.1550000000000002</v>
      </c>
      <c r="G87" s="74">
        <f t="shared" si="148"/>
        <v>7.8079999999999998</v>
      </c>
      <c r="H87" s="74">
        <f t="shared" si="148"/>
        <v>6.6549999999999994</v>
      </c>
      <c r="I87" s="74">
        <f t="shared" si="148"/>
        <v>1.1580000000000013</v>
      </c>
      <c r="J87" s="150">
        <f t="shared" si="148"/>
        <v>-0.42000000000000171</v>
      </c>
      <c r="K87" s="74">
        <f t="shared" si="148"/>
        <v>2.2020000000000017</v>
      </c>
      <c r="L87" s="74">
        <f t="shared" si="148"/>
        <v>1.1430000000000007</v>
      </c>
      <c r="M87" s="74">
        <f t="shared" si="148"/>
        <v>4.0799999999999983</v>
      </c>
      <c r="N87" s="71">
        <v>7.2000000000000028</v>
      </c>
      <c r="O87" s="147"/>
      <c r="P87" s="74">
        <v>0</v>
      </c>
      <c r="Q87" s="74">
        <v>0</v>
      </c>
      <c r="R87" s="74">
        <v>0</v>
      </c>
      <c r="S87" s="74">
        <v>0</v>
      </c>
      <c r="T87" s="271">
        <f t="shared" si="130"/>
        <v>21.05</v>
      </c>
      <c r="U87" s="76">
        <f t="shared" si="131"/>
        <v>14.205000000000002</v>
      </c>
      <c r="V87" s="272">
        <f t="shared" si="131"/>
        <v>0</v>
      </c>
      <c r="W87" s="272">
        <f t="shared" si="141"/>
        <v>35.255000000000003</v>
      </c>
      <c r="X87" s="15"/>
      <c r="Y87" s="234"/>
    </row>
    <row r="88" spans="2:25" s="4" customFormat="1" ht="16.8" x14ac:dyDescent="0.2">
      <c r="B88" s="90"/>
      <c r="C88" s="130">
        <v>10</v>
      </c>
      <c r="D88" s="150">
        <f t="shared" ref="D88:E88" si="149">IF($C88&lt;=$E$1,D87,0)</f>
        <v>2.9060000000000006</v>
      </c>
      <c r="E88" s="74">
        <f t="shared" si="149"/>
        <v>0.36799999999999944</v>
      </c>
      <c r="F88" s="74">
        <f t="shared" si="148"/>
        <v>2.1550000000000002</v>
      </c>
      <c r="G88" s="74">
        <f t="shared" si="148"/>
        <v>7.8079999999999998</v>
      </c>
      <c r="H88" s="74">
        <f t="shared" si="148"/>
        <v>6.6549999999999994</v>
      </c>
      <c r="I88" s="74">
        <f t="shared" si="148"/>
        <v>1.1580000000000013</v>
      </c>
      <c r="J88" s="150">
        <f t="shared" si="148"/>
        <v>-0.42000000000000171</v>
      </c>
      <c r="K88" s="74">
        <f t="shared" si="148"/>
        <v>2.2020000000000017</v>
      </c>
      <c r="L88" s="74">
        <f t="shared" si="148"/>
        <v>1.1430000000000007</v>
      </c>
      <c r="M88" s="74">
        <f t="shared" si="148"/>
        <v>4.0799999999999983</v>
      </c>
      <c r="N88" s="74">
        <f t="shared" si="148"/>
        <v>7.2000000000000028</v>
      </c>
      <c r="O88" s="150">
        <f t="shared" si="148"/>
        <v>0</v>
      </c>
      <c r="P88" s="71">
        <v>-10.542000000000002</v>
      </c>
      <c r="Q88" s="74"/>
      <c r="R88" s="74"/>
      <c r="S88" s="74"/>
      <c r="T88" s="271">
        <f t="shared" si="130"/>
        <v>21.05</v>
      </c>
      <c r="U88" s="76">
        <f t="shared" si="131"/>
        <v>14.205000000000002</v>
      </c>
      <c r="V88" s="272">
        <f t="shared" si="131"/>
        <v>-10.542000000000002</v>
      </c>
      <c r="W88" s="272">
        <f t="shared" si="141"/>
        <v>24.713000000000001</v>
      </c>
      <c r="X88" s="15"/>
      <c r="Y88" s="234"/>
    </row>
    <row r="89" spans="2:25" s="4" customFormat="1" ht="16.8" x14ac:dyDescent="0.2">
      <c r="B89" s="90"/>
      <c r="C89" s="130">
        <v>11</v>
      </c>
      <c r="D89" s="150">
        <f t="shared" ref="D89:E89" si="150">IF($C89&lt;=$E$1,D88,0)</f>
        <v>0</v>
      </c>
      <c r="E89" s="74">
        <f t="shared" si="150"/>
        <v>0</v>
      </c>
      <c r="F89" s="74">
        <f t="shared" si="148"/>
        <v>0</v>
      </c>
      <c r="G89" s="74">
        <f t="shared" si="148"/>
        <v>0</v>
      </c>
      <c r="H89" s="74">
        <f t="shared" si="148"/>
        <v>0</v>
      </c>
      <c r="I89" s="74">
        <f t="shared" si="148"/>
        <v>0</v>
      </c>
      <c r="J89" s="150">
        <f t="shared" si="148"/>
        <v>0</v>
      </c>
      <c r="K89" s="74">
        <f t="shared" si="148"/>
        <v>0</v>
      </c>
      <c r="L89" s="74">
        <f t="shared" si="148"/>
        <v>0</v>
      </c>
      <c r="M89" s="74">
        <f t="shared" si="148"/>
        <v>0</v>
      </c>
      <c r="N89" s="74">
        <f t="shared" si="148"/>
        <v>0</v>
      </c>
      <c r="O89" s="150">
        <f t="shared" si="148"/>
        <v>0</v>
      </c>
      <c r="P89" s="74">
        <f t="shared" si="148"/>
        <v>0</v>
      </c>
      <c r="Q89" s="71"/>
      <c r="R89" s="74"/>
      <c r="S89" s="74"/>
      <c r="T89" s="271">
        <f t="shared" si="130"/>
        <v>0</v>
      </c>
      <c r="U89" s="76">
        <f t="shared" si="131"/>
        <v>0</v>
      </c>
      <c r="V89" s="272">
        <f t="shared" si="131"/>
        <v>0</v>
      </c>
      <c r="W89" s="272">
        <f t="shared" si="141"/>
        <v>0</v>
      </c>
      <c r="X89" s="15"/>
      <c r="Y89" s="234"/>
    </row>
    <row r="90" spans="2:25" s="4" customFormat="1" ht="16.8" x14ac:dyDescent="0.2">
      <c r="B90" s="90"/>
      <c r="C90" s="130">
        <v>12</v>
      </c>
      <c r="D90" s="150">
        <f t="shared" ref="D90:E90" si="151">IF($C90&lt;=$E$1,D89,0)</f>
        <v>0</v>
      </c>
      <c r="E90" s="74">
        <f t="shared" si="151"/>
        <v>0</v>
      </c>
      <c r="F90" s="74">
        <f t="shared" si="148"/>
        <v>0</v>
      </c>
      <c r="G90" s="74">
        <f t="shared" ref="G90" si="152">IF($C90&lt;=$E$1,G89,0)</f>
        <v>0</v>
      </c>
      <c r="H90" s="74">
        <f t="shared" si="148"/>
        <v>0</v>
      </c>
      <c r="I90" s="290">
        <f t="shared" si="148"/>
        <v>0</v>
      </c>
      <c r="J90" s="74">
        <f t="shared" si="148"/>
        <v>0</v>
      </c>
      <c r="K90" s="74">
        <f t="shared" si="148"/>
        <v>0</v>
      </c>
      <c r="L90" s="74">
        <f t="shared" si="148"/>
        <v>0</v>
      </c>
      <c r="M90" s="74">
        <f t="shared" si="148"/>
        <v>0</v>
      </c>
      <c r="N90" s="74">
        <f t="shared" si="148"/>
        <v>0</v>
      </c>
      <c r="O90" s="150">
        <f t="shared" si="148"/>
        <v>0</v>
      </c>
      <c r="P90" s="74">
        <f t="shared" si="148"/>
        <v>0</v>
      </c>
      <c r="Q90" s="74">
        <f t="shared" si="148"/>
        <v>0</v>
      </c>
      <c r="R90" s="71"/>
      <c r="S90" s="74"/>
      <c r="T90" s="271">
        <f t="shared" si="130"/>
        <v>0</v>
      </c>
      <c r="U90" s="76">
        <f t="shared" si="131"/>
        <v>0</v>
      </c>
      <c r="V90" s="272">
        <f t="shared" si="131"/>
        <v>0</v>
      </c>
      <c r="W90" s="272">
        <f t="shared" si="141"/>
        <v>0</v>
      </c>
      <c r="X90" s="15"/>
      <c r="Y90" s="234"/>
    </row>
    <row r="91" spans="2:25" s="4" customFormat="1" ht="17.399999999999999" thickBot="1" x14ac:dyDescent="0.25">
      <c r="B91" s="90"/>
      <c r="C91" s="130">
        <v>13</v>
      </c>
      <c r="D91" s="152">
        <f t="shared" si="137"/>
        <v>0</v>
      </c>
      <c r="E91" s="87">
        <f t="shared" ref="E91" si="153">IF($C91&lt;=$E$1,E90,0)</f>
        <v>0</v>
      </c>
      <c r="F91" s="87">
        <f t="shared" ref="F91:G91" si="154">IF($C91&lt;=$D$1,F90,0)</f>
        <v>0</v>
      </c>
      <c r="G91" s="87">
        <f t="shared" si="154"/>
        <v>0</v>
      </c>
      <c r="H91" s="87">
        <f t="shared" ref="H91" si="155">IF($C91&lt;=$D$1,H90,0)</f>
        <v>0</v>
      </c>
      <c r="I91" s="87">
        <f t="shared" ref="I91:R91" si="156">IF($C91&lt;=$E$1,I90,0)</f>
        <v>0</v>
      </c>
      <c r="J91" s="152">
        <f t="shared" si="156"/>
        <v>0</v>
      </c>
      <c r="K91" s="87">
        <f t="shared" si="156"/>
        <v>0</v>
      </c>
      <c r="L91" s="87">
        <f t="shared" si="156"/>
        <v>0</v>
      </c>
      <c r="M91" s="87">
        <f t="shared" si="156"/>
        <v>0</v>
      </c>
      <c r="N91" s="87">
        <f t="shared" si="156"/>
        <v>0</v>
      </c>
      <c r="O91" s="152">
        <f t="shared" si="156"/>
        <v>0</v>
      </c>
      <c r="P91" s="87">
        <f t="shared" si="156"/>
        <v>0</v>
      </c>
      <c r="Q91" s="87">
        <f t="shared" si="156"/>
        <v>0</v>
      </c>
      <c r="R91" s="87">
        <f t="shared" si="156"/>
        <v>0</v>
      </c>
      <c r="S91" s="71"/>
      <c r="T91" s="230">
        <f t="shared" si="130"/>
        <v>0</v>
      </c>
      <c r="U91" s="231">
        <f t="shared" si="131"/>
        <v>0</v>
      </c>
      <c r="V91" s="232">
        <f t="shared" si="131"/>
        <v>0</v>
      </c>
      <c r="W91" s="232">
        <f t="shared" si="141"/>
        <v>0</v>
      </c>
      <c r="X91" s="15"/>
    </row>
    <row r="92" spans="2:25" s="4" customFormat="1" ht="16.8" x14ac:dyDescent="0.2">
      <c r="B92" s="337" t="s">
        <v>9</v>
      </c>
      <c r="C92" s="338">
        <v>0</v>
      </c>
      <c r="D92" s="153">
        <f t="shared" ref="D92:W92" si="157">INDEX($E$46:$E$58,MATCH($E$1,$C$46:$C$58,0))</f>
        <v>0</v>
      </c>
      <c r="E92" s="109">
        <f t="shared" si="157"/>
        <v>0</v>
      </c>
      <c r="F92" s="109">
        <f t="shared" si="157"/>
        <v>0</v>
      </c>
      <c r="G92" s="109">
        <f t="shared" si="157"/>
        <v>0</v>
      </c>
      <c r="H92" s="109">
        <f t="shared" si="157"/>
        <v>0</v>
      </c>
      <c r="I92" s="109">
        <f t="shared" si="157"/>
        <v>0</v>
      </c>
      <c r="J92" s="153">
        <f t="shared" si="157"/>
        <v>0</v>
      </c>
      <c r="K92" s="109">
        <f t="shared" si="157"/>
        <v>0</v>
      </c>
      <c r="L92" s="109">
        <f t="shared" si="157"/>
        <v>0</v>
      </c>
      <c r="M92" s="109">
        <f t="shared" si="157"/>
        <v>0</v>
      </c>
      <c r="N92" s="109">
        <f t="shared" si="157"/>
        <v>0</v>
      </c>
      <c r="O92" s="153">
        <f t="shared" si="157"/>
        <v>0</v>
      </c>
      <c r="P92" s="109">
        <f t="shared" si="157"/>
        <v>0</v>
      </c>
      <c r="Q92" s="109">
        <f t="shared" si="157"/>
        <v>0</v>
      </c>
      <c r="R92" s="109">
        <f t="shared" si="157"/>
        <v>0</v>
      </c>
      <c r="S92" s="154">
        <f t="shared" si="157"/>
        <v>0</v>
      </c>
      <c r="T92" s="174">
        <f t="shared" si="157"/>
        <v>0</v>
      </c>
      <c r="U92" s="110">
        <f t="shared" si="157"/>
        <v>0</v>
      </c>
      <c r="V92" s="183">
        <f t="shared" si="157"/>
        <v>0</v>
      </c>
      <c r="W92" s="183">
        <f t="shared" si="157"/>
        <v>0</v>
      </c>
      <c r="X92" s="19"/>
    </row>
    <row r="93" spans="2:25" s="4" customFormat="1" ht="16.5" customHeight="1" x14ac:dyDescent="0.2">
      <c r="B93" s="327" t="s">
        <v>10</v>
      </c>
      <c r="C93" s="329">
        <v>0</v>
      </c>
      <c r="D93" s="155">
        <f>IF(D$9&lt;=$E$2,D92-D76,0)</f>
        <v>-2.9060000000000006</v>
      </c>
      <c r="E93" s="77">
        <f>IF(E$9&lt;=$E$2,E92-E76,0)</f>
        <v>0</v>
      </c>
      <c r="F93" s="77">
        <f t="shared" ref="F93:W93" si="158">IF(F$9&lt;=$E$2,F92-F76,0)</f>
        <v>-0.10754768063527378</v>
      </c>
      <c r="G93" s="77">
        <f t="shared" si="158"/>
        <v>-0.59187672469196984</v>
      </c>
      <c r="H93" s="77">
        <f t="shared" ref="H93:R93" si="159">IF(H$9&lt;=$E$2,H92-H76,0)</f>
        <v>-1.3265341919568554</v>
      </c>
      <c r="I93" s="77">
        <f t="shared" si="159"/>
        <v>-6.8041402715900465E-2</v>
      </c>
      <c r="J93" s="155">
        <f t="shared" si="159"/>
        <v>0</v>
      </c>
      <c r="K93" s="77">
        <f t="shared" si="159"/>
        <v>-0.67901476063706168</v>
      </c>
      <c r="L93" s="77">
        <f t="shared" si="159"/>
        <v>-1.3545282722285656</v>
      </c>
      <c r="M93" s="77">
        <f t="shared" si="159"/>
        <v>-1.6693291759466766</v>
      </c>
      <c r="N93" s="77">
        <f t="shared" si="159"/>
        <v>-3.2971277911876959</v>
      </c>
      <c r="O93" s="155">
        <f t="shared" si="159"/>
        <v>0</v>
      </c>
      <c r="P93" s="77">
        <f t="shared" si="159"/>
        <v>-0.69039147127826639</v>
      </c>
      <c r="Q93" s="77">
        <f t="shared" si="159"/>
        <v>0</v>
      </c>
      <c r="R93" s="77">
        <f t="shared" si="159"/>
        <v>0</v>
      </c>
      <c r="S93" s="156">
        <f t="shared" ref="S93" si="160">IF(S$9&lt;=$E$2,S92-S76,0)</f>
        <v>0</v>
      </c>
      <c r="T93" s="78">
        <f t="shared" si="158"/>
        <v>-5</v>
      </c>
      <c r="U93" s="78">
        <f t="shared" si="158"/>
        <v>-7</v>
      </c>
      <c r="V93" s="166">
        <f t="shared" si="158"/>
        <v>0</v>
      </c>
      <c r="W93" s="166">
        <f t="shared" si="158"/>
        <v>0</v>
      </c>
      <c r="X93" s="20"/>
    </row>
    <row r="94" spans="2:25" s="4" customFormat="1" ht="17.25" customHeight="1" thickBot="1" x14ac:dyDescent="0.25">
      <c r="B94" s="335" t="s">
        <v>11</v>
      </c>
      <c r="C94" s="336">
        <v>0</v>
      </c>
      <c r="D94" s="157">
        <f>IF($E$2&lt;D$9,0,IF(AND(D76=0,D92=0),1,IF(AND(D76=0,D92&gt;0),2,IF(D92&lt;0,0,(D92/D76)))))</f>
        <v>0</v>
      </c>
      <c r="E94" s="111">
        <f>IF($E$2&lt;E$9,0,IF(AND(E76=0,E92=0),1,IF(AND(E76=0,E92&gt;0),2,IF(E92&lt;0,0,(E92/E76)))))</f>
        <v>1</v>
      </c>
      <c r="F94" s="111">
        <f t="shared" ref="F94:W94" si="161">IF($E$2&lt;F$9,0,IF(AND(F76=0,F92=0),1,IF(AND(F76=0,F92&gt;0),2,IF(F92&lt;0,0,(F92/F76)))))</f>
        <v>0</v>
      </c>
      <c r="G94" s="111">
        <f t="shared" si="161"/>
        <v>0</v>
      </c>
      <c r="H94" s="111">
        <f t="shared" ref="H94:R94" si="162">IF($E$2&lt;H$9,0,IF(AND(H76=0,H92=0),1,IF(AND(H76=0,H92&gt;0),2,IF(H92&lt;0,0,(H92/H76)))))</f>
        <v>0</v>
      </c>
      <c r="I94" s="111">
        <f t="shared" si="162"/>
        <v>0</v>
      </c>
      <c r="J94" s="157">
        <f t="shared" si="162"/>
        <v>1</v>
      </c>
      <c r="K94" s="111">
        <f t="shared" si="162"/>
        <v>0</v>
      </c>
      <c r="L94" s="111">
        <f t="shared" si="162"/>
        <v>0</v>
      </c>
      <c r="M94" s="111">
        <f t="shared" si="162"/>
        <v>0</v>
      </c>
      <c r="N94" s="111">
        <f t="shared" si="162"/>
        <v>0</v>
      </c>
      <c r="O94" s="157">
        <f t="shared" si="162"/>
        <v>1</v>
      </c>
      <c r="P94" s="111">
        <f t="shared" si="162"/>
        <v>0</v>
      </c>
      <c r="Q94" s="111">
        <f t="shared" si="162"/>
        <v>0</v>
      </c>
      <c r="R94" s="111">
        <f t="shared" si="162"/>
        <v>0</v>
      </c>
      <c r="S94" s="158">
        <f t="shared" ref="S94" si="163">IF($E$2&lt;S$9,0,IF(AND(S76=0,S92=0),1,IF(AND(S76=0,S92&gt;0),2,IF(S92&lt;0,0,(S92/S76)))))</f>
        <v>0</v>
      </c>
      <c r="T94" s="112">
        <f t="shared" si="161"/>
        <v>0</v>
      </c>
      <c r="U94" s="112">
        <f t="shared" si="161"/>
        <v>0</v>
      </c>
      <c r="V94" s="184">
        <f t="shared" si="161"/>
        <v>0</v>
      </c>
      <c r="W94" s="184">
        <f t="shared" si="161"/>
        <v>0</v>
      </c>
      <c r="X94" s="21"/>
    </row>
    <row r="95" spans="2:25" s="4" customFormat="1" ht="16.5" customHeight="1" x14ac:dyDescent="0.2">
      <c r="B95" s="105" t="str">
        <f>"Week "&amp;$E$1&amp;" View"</f>
        <v>Week 10 View</v>
      </c>
      <c r="C95" s="131"/>
      <c r="D95" s="159">
        <f t="shared" ref="D95:W95" si="164">INDEX(D79:D91,MATCH($E$1,$C$13:$C$25,0))</f>
        <v>2.9060000000000006</v>
      </c>
      <c r="E95" s="106">
        <f t="shared" si="164"/>
        <v>0.36799999999999944</v>
      </c>
      <c r="F95" s="106">
        <f t="shared" si="164"/>
        <v>2.1550000000000002</v>
      </c>
      <c r="G95" s="106">
        <f t="shared" si="164"/>
        <v>7.8079999999999998</v>
      </c>
      <c r="H95" s="106">
        <f t="shared" ref="H95:R95" si="165">INDEX(H79:H91,MATCH($E$1,$C$13:$C$25,0))</f>
        <v>6.6549999999999994</v>
      </c>
      <c r="I95" s="107">
        <f t="shared" si="165"/>
        <v>1.1580000000000013</v>
      </c>
      <c r="J95" s="255">
        <f t="shared" si="165"/>
        <v>-0.42000000000000171</v>
      </c>
      <c r="K95" s="106">
        <f t="shared" si="165"/>
        <v>2.2020000000000017</v>
      </c>
      <c r="L95" s="106">
        <f t="shared" si="165"/>
        <v>1.1430000000000007</v>
      </c>
      <c r="M95" s="106">
        <f t="shared" si="165"/>
        <v>4.0799999999999983</v>
      </c>
      <c r="N95" s="106">
        <f t="shared" si="165"/>
        <v>7.2000000000000028</v>
      </c>
      <c r="O95" s="159">
        <f t="shared" si="165"/>
        <v>0</v>
      </c>
      <c r="P95" s="106">
        <f t="shared" si="165"/>
        <v>-10.542000000000002</v>
      </c>
      <c r="Q95" s="106">
        <f t="shared" si="165"/>
        <v>0</v>
      </c>
      <c r="R95" s="106">
        <f t="shared" si="165"/>
        <v>0</v>
      </c>
      <c r="S95" s="180">
        <f t="shared" ref="S95" si="166">INDEX(S79:S91,MATCH($E$1,$C$13:$C$25,0))</f>
        <v>0</v>
      </c>
      <c r="T95" s="175">
        <f t="shared" si="164"/>
        <v>21.05</v>
      </c>
      <c r="U95" s="108">
        <f t="shared" si="164"/>
        <v>14.205000000000002</v>
      </c>
      <c r="V95" s="193">
        <f t="shared" si="164"/>
        <v>-10.542000000000002</v>
      </c>
      <c r="W95" s="185">
        <f t="shared" si="164"/>
        <v>24.713000000000001</v>
      </c>
      <c r="X95" s="22"/>
    </row>
    <row r="96" spans="2:25" s="4" customFormat="1" ht="16.5" customHeight="1" thickBot="1" x14ac:dyDescent="0.25">
      <c r="B96" s="113" t="s">
        <v>25</v>
      </c>
      <c r="C96" s="132"/>
      <c r="D96" s="161">
        <f>IFERROR(D95/$T95,0)</f>
        <v>0.13805225653206654</v>
      </c>
      <c r="E96" s="114">
        <f>IFERROR(E95/$T95,0)</f>
        <v>1.7482185273159118E-2</v>
      </c>
      <c r="F96" s="114">
        <f>IFERROR(F95/$T95,0)</f>
        <v>0.10237529691211403</v>
      </c>
      <c r="G96" s="114">
        <f>IFERROR(G95/$T95,0)</f>
        <v>0.37092636579572447</v>
      </c>
      <c r="H96" s="114">
        <f t="shared" ref="H96:R96" si="167">IFERROR(H95/$T95,0)</f>
        <v>0.31615201900237527</v>
      </c>
      <c r="I96" s="114">
        <f t="shared" si="167"/>
        <v>5.5011876484560629E-2</v>
      </c>
      <c r="J96" s="256">
        <f t="shared" si="167"/>
        <v>-1.9952494061757801E-2</v>
      </c>
      <c r="K96" s="115">
        <f t="shared" si="167"/>
        <v>0.10460807600950127</v>
      </c>
      <c r="L96" s="114">
        <f t="shared" si="167"/>
        <v>5.4299287410926399E-2</v>
      </c>
      <c r="M96" s="114">
        <f t="shared" si="167"/>
        <v>0.19382422802850346</v>
      </c>
      <c r="N96" s="114">
        <f t="shared" si="167"/>
        <v>0.34204275534441819</v>
      </c>
      <c r="O96" s="161">
        <f t="shared" si="167"/>
        <v>0</v>
      </c>
      <c r="P96" s="114">
        <f t="shared" si="167"/>
        <v>-0.50080760095011878</v>
      </c>
      <c r="Q96" s="114">
        <f t="shared" si="167"/>
        <v>0</v>
      </c>
      <c r="R96" s="114">
        <f t="shared" si="167"/>
        <v>0</v>
      </c>
      <c r="S96" s="162">
        <f t="shared" ref="S96" si="168">IFERROR(S95/$U95,0)</f>
        <v>0</v>
      </c>
      <c r="T96" s="114">
        <f>IFERROR(T95/$W95,0)</f>
        <v>0.85177841621818473</v>
      </c>
      <c r="U96" s="114">
        <f t="shared" ref="U96:V96" si="169">IFERROR(U95/$W95,0)</f>
        <v>0.57479868894913611</v>
      </c>
      <c r="V96" s="194">
        <f t="shared" si="169"/>
        <v>-0.42657710516732089</v>
      </c>
      <c r="W96" s="186"/>
      <c r="X96" s="22"/>
    </row>
    <row r="97" spans="1:24" s="4" customFormat="1" ht="17.25" customHeight="1" thickBot="1" x14ac:dyDescent="0.25">
      <c r="B97" s="117" t="s">
        <v>26</v>
      </c>
      <c r="C97" s="133"/>
      <c r="D97" s="163"/>
      <c r="E97" s="118"/>
      <c r="F97" s="118"/>
      <c r="G97" s="118"/>
      <c r="H97" s="118"/>
      <c r="I97" s="118"/>
      <c r="J97" s="253"/>
      <c r="K97" s="163"/>
      <c r="L97" s="118"/>
      <c r="M97" s="118"/>
      <c r="N97" s="198"/>
      <c r="O97" s="253"/>
      <c r="P97" s="118"/>
      <c r="Q97" s="118"/>
      <c r="R97" s="118"/>
      <c r="S97" s="164"/>
      <c r="T97" s="119"/>
      <c r="U97" s="119"/>
      <c r="V97" s="195"/>
      <c r="W97" s="187"/>
      <c r="X97" s="21"/>
    </row>
    <row r="98" spans="1:24" s="4" customFormat="1" ht="16.8" outlineLevel="1" x14ac:dyDescent="0.2">
      <c r="B98" s="333" t="s">
        <v>12</v>
      </c>
      <c r="C98" s="334">
        <v>0</v>
      </c>
      <c r="D98" s="165">
        <f>IF(D$9&lt;=$E$2,D92,0)</f>
        <v>0</v>
      </c>
      <c r="E98" s="78">
        <f>IF(E$9&lt;=$E$2,E92,0)</f>
        <v>0</v>
      </c>
      <c r="F98" s="78">
        <f>IF(F$9&lt;=$E$2,F92+E98,0)</f>
        <v>0</v>
      </c>
      <c r="G98" s="78">
        <f t="shared" ref="G98" si="170">IF(G$9&lt;=$E$2,G92+F98,0)</f>
        <v>0</v>
      </c>
      <c r="H98" s="78">
        <f t="shared" ref="H98" si="171">IF(H$9&lt;=$E$2,H92+G98,0)</f>
        <v>0</v>
      </c>
      <c r="I98" s="78">
        <f t="shared" ref="I98" si="172">IF(I$9&lt;=$E$2,I92+H98,0)</f>
        <v>0</v>
      </c>
      <c r="J98" s="165">
        <f t="shared" ref="J98" si="173">IF(J$9&lt;=$E$2,J92+I98,0)</f>
        <v>0</v>
      </c>
      <c r="K98" s="78">
        <f t="shared" ref="K98" si="174">IF(K$9&lt;=$E$2,K92+J98,0)</f>
        <v>0</v>
      </c>
      <c r="L98" s="78">
        <f t="shared" ref="L98" si="175">IF(L$9&lt;=$E$2,L92+K98,0)</f>
        <v>0</v>
      </c>
      <c r="M98" s="78">
        <f t="shared" ref="M98" si="176">IF(M$9&lt;=$E$2,M92+L98,0)</f>
        <v>0</v>
      </c>
      <c r="N98" s="78">
        <f t="shared" ref="N98" si="177">IF(N$9&lt;=$E$2,N92+M98,0)</f>
        <v>0</v>
      </c>
      <c r="O98" s="165">
        <f t="shared" ref="O98" si="178">IF(O$9&lt;=$E$2,O92+N98,0)</f>
        <v>0</v>
      </c>
      <c r="P98" s="78">
        <f t="shared" ref="P98" si="179">IF(P$9&lt;=$E$2,P92+O98,0)</f>
        <v>0</v>
      </c>
      <c r="Q98" s="78">
        <f t="shared" ref="Q98" si="180">IF(Q$9&lt;=$E$2,Q92+P98,0)</f>
        <v>0</v>
      </c>
      <c r="R98" s="78">
        <f t="shared" ref="R98" si="181">IF(R$9&lt;=$E$2,R92+Q98,0)</f>
        <v>0</v>
      </c>
      <c r="S98" s="166">
        <f t="shared" ref="S98" si="182">IF(S$9&lt;=$E$2,S92+R98,0)</f>
        <v>0</v>
      </c>
      <c r="T98" s="116">
        <f>IFERROR(INDEX(T$13:T$25,$E$1,0)/INDEX($W$13:$W$25,$E$1,0),0)</f>
        <v>0.85177841621818473</v>
      </c>
      <c r="U98" s="116">
        <f>IFERROR(INDEX(U$13:U$25,$E$1,0)/INDEX($W$13:$W$25,$E$1,0),0)</f>
        <v>0.57479868894913611</v>
      </c>
      <c r="V98" s="196">
        <f>IFERROR(INDEX(V$13:V$25,$E$1,0)/INDEX($W$13:$W$25,$E$1,0),0)</f>
        <v>-0.42657710516732089</v>
      </c>
      <c r="W98" s="188" t="s">
        <v>13</v>
      </c>
      <c r="X98"/>
    </row>
    <row r="99" spans="1:24" s="4" customFormat="1" ht="16.5" customHeight="1" outlineLevel="1" x14ac:dyDescent="0.2">
      <c r="B99" s="327" t="s">
        <v>14</v>
      </c>
      <c r="C99" s="328">
        <v>0</v>
      </c>
      <c r="D99" s="155">
        <f>IF(D$93=0,0,IF(D$9&lt;=$E$2,D98-D77,D98-D77))</f>
        <v>-2.9060000000000006</v>
      </c>
      <c r="E99" s="77">
        <f>IF(E$93=0,0,IF(E$9&lt;=$E$2,E98-E77,E98-E77))</f>
        <v>0</v>
      </c>
      <c r="F99" s="77">
        <f t="shared" ref="F99:G99" si="183">IF(F$93=0,0,IF(F$9&lt;=$E$2,F98-F77,F98-F77))</f>
        <v>-3.0135476806352743</v>
      </c>
      <c r="G99" s="77">
        <f t="shared" si="183"/>
        <v>-3.605424405327244</v>
      </c>
      <c r="H99" s="77">
        <f t="shared" ref="H99:R99" si="184">IF(H$93=0,0,IF(H$9&lt;=$E$2,H98-H77,H98-H77))</f>
        <v>-4.9319585972840994</v>
      </c>
      <c r="I99" s="77">
        <f t="shared" si="184"/>
        <v>-5</v>
      </c>
      <c r="J99" s="155">
        <f t="shared" si="184"/>
        <v>0</v>
      </c>
      <c r="K99" s="77">
        <f t="shared" si="184"/>
        <v>-5.6790147606370613</v>
      </c>
      <c r="L99" s="77">
        <f t="shared" si="184"/>
        <v>-7.0335430328656265</v>
      </c>
      <c r="M99" s="77">
        <f t="shared" si="184"/>
        <v>-8.7028722088123036</v>
      </c>
      <c r="N99" s="77">
        <f t="shared" si="184"/>
        <v>-12</v>
      </c>
      <c r="O99" s="155">
        <f t="shared" si="184"/>
        <v>0</v>
      </c>
      <c r="P99" s="77">
        <f t="shared" si="184"/>
        <v>-12.690391471278266</v>
      </c>
      <c r="Q99" s="77">
        <f t="shared" si="184"/>
        <v>0</v>
      </c>
      <c r="R99" s="77">
        <f t="shared" si="184"/>
        <v>0</v>
      </c>
      <c r="S99" s="156">
        <f t="shared" ref="S99" si="185">IF(S$93=0,0,IF(S$9&lt;=$E$2,S98-S77,S98-S77))</f>
        <v>0</v>
      </c>
      <c r="T99" s="79">
        <v>0</v>
      </c>
      <c r="U99" s="79">
        <v>0</v>
      </c>
      <c r="V99" s="197">
        <v>0</v>
      </c>
      <c r="W99" s="189" t="s">
        <v>15</v>
      </c>
      <c r="X99" s="24"/>
    </row>
    <row r="100" spans="1:24" ht="16.5" customHeight="1" x14ac:dyDescent="0.2">
      <c r="B100" s="327" t="s">
        <v>11</v>
      </c>
      <c r="C100" s="329">
        <v>0</v>
      </c>
      <c r="D100" s="167">
        <f>IF($E$2&lt;D$9,0,IF(AND(D77=0,D98=0),1,IF(AND(D77=0,D98&gt;0),2,IF(D98&lt;0,0,(D98/D77)))))</f>
        <v>0</v>
      </c>
      <c r="E100" s="120">
        <f>IF($E$2&lt;E$9,0,IF(AND(E77=0,E98=0),1,IF(AND(E77=0,E98&gt;0),2,IF(E98&lt;0,0,(E98/E77)))))</f>
        <v>0</v>
      </c>
      <c r="F100" s="120">
        <f t="shared" ref="F100:G100" si="186">IF($E$2&lt;F$9,0,IF(AND(F77=0,F98=0),1,IF(AND(F77=0,F98&gt;0),2,IF(F98&lt;0,0,(F98/F77)))))</f>
        <v>0</v>
      </c>
      <c r="G100" s="120">
        <f t="shared" si="186"/>
        <v>0</v>
      </c>
      <c r="H100" s="120">
        <f t="shared" ref="H100:R100" si="187">IF($E$2&lt;H$9,0,IF(AND(H77=0,H98=0),1,IF(AND(H77=0,H98&gt;0),2,IF(H98&lt;0,0,(H98/H77)))))</f>
        <v>0</v>
      </c>
      <c r="I100" s="120">
        <f t="shared" si="187"/>
        <v>0</v>
      </c>
      <c r="J100" s="167">
        <f t="shared" si="187"/>
        <v>0</v>
      </c>
      <c r="K100" s="120">
        <f t="shared" si="187"/>
        <v>0</v>
      </c>
      <c r="L100" s="120">
        <f t="shared" si="187"/>
        <v>0</v>
      </c>
      <c r="M100" s="120">
        <f t="shared" si="187"/>
        <v>0</v>
      </c>
      <c r="N100" s="120">
        <f t="shared" si="187"/>
        <v>0</v>
      </c>
      <c r="O100" s="167">
        <f t="shared" si="187"/>
        <v>0</v>
      </c>
      <c r="P100" s="120">
        <f t="shared" si="187"/>
        <v>0</v>
      </c>
      <c r="Q100" s="120">
        <f t="shared" si="187"/>
        <v>0</v>
      </c>
      <c r="R100" s="120">
        <f t="shared" si="187"/>
        <v>0</v>
      </c>
      <c r="S100" s="168">
        <f t="shared" ref="S100" si="188">IF($E$2&lt;S$9,0,IF(AND(S77=0,S98=0),1,IF(AND(S77=0,S98&gt;0),2,IF(S98&lt;0,0,(S98/S77)))))</f>
        <v>0</v>
      </c>
      <c r="T100" s="79">
        <v>0</v>
      </c>
      <c r="U100" s="79">
        <v>0</v>
      </c>
      <c r="V100" s="197">
        <v>0</v>
      </c>
      <c r="W100" s="189" t="s">
        <v>16</v>
      </c>
      <c r="X100" s="27"/>
    </row>
    <row r="101" spans="1:24" customFormat="1" ht="16.5" hidden="1" customHeight="1" outlineLevel="1" x14ac:dyDescent="0.2">
      <c r="A101" s="1"/>
      <c r="B101" s="323" t="s">
        <v>32</v>
      </c>
      <c r="C101" s="324"/>
      <c r="D101" s="169">
        <v>0.90700000000000003</v>
      </c>
      <c r="E101" s="122">
        <v>-0.22499999999999998</v>
      </c>
      <c r="F101" s="122">
        <v>2.5750000000000002</v>
      </c>
      <c r="G101" s="122">
        <v>0.93500000000000005</v>
      </c>
      <c r="H101" s="122">
        <v>0</v>
      </c>
      <c r="I101" s="122">
        <v>1.9359999999999999</v>
      </c>
      <c r="J101" s="169">
        <v>0</v>
      </c>
      <c r="K101" s="122">
        <v>0.22499999999999964</v>
      </c>
      <c r="L101" s="122">
        <v>0.20999999999999996</v>
      </c>
      <c r="M101" s="122">
        <v>0</v>
      </c>
      <c r="N101" s="122">
        <v>4.0629999999999997</v>
      </c>
      <c r="O101" s="169">
        <v>0</v>
      </c>
      <c r="P101" s="122">
        <v>1.0370000000000008</v>
      </c>
      <c r="Q101" s="122">
        <v>-0.38000000000000078</v>
      </c>
      <c r="R101" s="122">
        <v>3.0800000000000005</v>
      </c>
      <c r="S101" s="170">
        <v>0.39000000000000057</v>
      </c>
      <c r="T101" s="176">
        <f>SUM(D101:I101)</f>
        <v>6.1280000000000001</v>
      </c>
      <c r="U101" s="123">
        <f>SUM(J101:N101)</f>
        <v>4.4979999999999993</v>
      </c>
      <c r="V101" s="190">
        <f>SUM(O101:S101)</f>
        <v>4.1270000000000007</v>
      </c>
      <c r="W101" s="190">
        <f>SUM(T101:V101)</f>
        <v>14.753</v>
      </c>
    </row>
    <row r="102" spans="1:24" ht="16.5" hidden="1" customHeight="1" collapsed="1" thickBot="1" x14ac:dyDescent="0.25">
      <c r="B102" s="325" t="s">
        <v>33</v>
      </c>
      <c r="C102" s="326"/>
      <c r="D102" s="171">
        <v>4.7699999999999996</v>
      </c>
      <c r="E102" s="93">
        <v>7.0000000000000284E-2</v>
      </c>
      <c r="F102" s="93">
        <v>0</v>
      </c>
      <c r="G102" s="93">
        <v>0</v>
      </c>
      <c r="H102" s="93">
        <v>0</v>
      </c>
      <c r="I102" s="93">
        <v>0</v>
      </c>
      <c r="J102" s="171">
        <v>3.5999999999999996</v>
      </c>
      <c r="K102" s="93">
        <v>3.1050000000000004</v>
      </c>
      <c r="L102" s="93">
        <v>5</v>
      </c>
      <c r="M102" s="93">
        <v>0.50600000000000023</v>
      </c>
      <c r="N102" s="93">
        <v>0.89499999999999957</v>
      </c>
      <c r="O102" s="171">
        <v>0</v>
      </c>
      <c r="P102" s="93">
        <v>5.8099999999999987</v>
      </c>
      <c r="Q102" s="93">
        <v>0.56000000000000227</v>
      </c>
      <c r="R102" s="93">
        <v>1.2999999999998124E-2</v>
      </c>
      <c r="S102" s="172">
        <v>6.799999999999784E-2</v>
      </c>
      <c r="T102" s="177">
        <f>SUM(D102:I102)</f>
        <v>4.84</v>
      </c>
      <c r="U102" s="94">
        <f>SUM(J102:N102)</f>
        <v>13.106</v>
      </c>
      <c r="V102" s="191">
        <f>SUM(O102:S102)</f>
        <v>6.450999999999997</v>
      </c>
      <c r="W102" s="191">
        <f>SUM(T102:V102)</f>
        <v>24.396999999999995</v>
      </c>
      <c r="X102" s="27"/>
    </row>
    <row r="103" spans="1:24" ht="16.5" customHeight="1" x14ac:dyDescent="0.2">
      <c r="F103" s="31"/>
    </row>
    <row r="129" spans="5:18" ht="16.5" customHeight="1" x14ac:dyDescent="0.2"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</row>
  </sheetData>
  <mergeCells count="37">
    <mergeCell ref="B59:C59"/>
    <mergeCell ref="B98:C98"/>
    <mergeCell ref="B99:C99"/>
    <mergeCell ref="B100:C100"/>
    <mergeCell ref="B71:W71"/>
    <mergeCell ref="B94:C94"/>
    <mergeCell ref="B92:C92"/>
    <mergeCell ref="T39:T40"/>
    <mergeCell ref="W6:W7"/>
    <mergeCell ref="T6:T7"/>
    <mergeCell ref="U6:U7"/>
    <mergeCell ref="V6:V7"/>
    <mergeCell ref="B38:W38"/>
    <mergeCell ref="B26:C26"/>
    <mergeCell ref="B32:C32"/>
    <mergeCell ref="B33:C33"/>
    <mergeCell ref="B28:C28"/>
    <mergeCell ref="B27:C27"/>
    <mergeCell ref="B35:C35"/>
    <mergeCell ref="B36:C36"/>
    <mergeCell ref="U39:U40"/>
    <mergeCell ref="B101:C101"/>
    <mergeCell ref="B102:C102"/>
    <mergeCell ref="B5:W5"/>
    <mergeCell ref="V39:V40"/>
    <mergeCell ref="W39:W40"/>
    <mergeCell ref="B93:C93"/>
    <mergeCell ref="B60:C60"/>
    <mergeCell ref="B61:C61"/>
    <mergeCell ref="T72:T73"/>
    <mergeCell ref="U72:U73"/>
    <mergeCell ref="V72:V73"/>
    <mergeCell ref="W72:W73"/>
    <mergeCell ref="B65:C65"/>
    <mergeCell ref="B66:C66"/>
    <mergeCell ref="B67:C67"/>
    <mergeCell ref="B34:C34"/>
  </mergeCells>
  <conditionalFormatting sqref="D33">
    <cfRule type="cellIs" dxfId="364" priority="1216" operator="lessThan">
      <formula>0</formula>
    </cfRule>
    <cfRule type="cellIs" dxfId="363" priority="1215" operator="greaterThan">
      <formula>0</formula>
    </cfRule>
  </conditionalFormatting>
  <conditionalFormatting sqref="D66">
    <cfRule type="cellIs" dxfId="362" priority="1070" operator="lessThan">
      <formula>0</formula>
    </cfRule>
    <cfRule type="cellIs" dxfId="361" priority="1069" operator="greaterThan">
      <formula>0</formula>
    </cfRule>
    <cfRule type="expression" dxfId="360" priority="1068" stopIfTrue="1">
      <formula>D$27=0</formula>
    </cfRule>
  </conditionalFormatting>
  <conditionalFormatting sqref="D99">
    <cfRule type="cellIs" dxfId="359" priority="923" operator="greaterThan">
      <formula>0</formula>
    </cfRule>
    <cfRule type="cellIs" dxfId="358" priority="924" operator="lessThan">
      <formula>0</formula>
    </cfRule>
    <cfRule type="expression" dxfId="357" priority="922" stopIfTrue="1">
      <formula>D$27=0</formula>
    </cfRule>
  </conditionalFormatting>
  <conditionalFormatting sqref="D13:E13">
    <cfRule type="cellIs" dxfId="356" priority="649" stopIfTrue="1" operator="equal">
      <formula>0</formula>
    </cfRule>
    <cfRule type="cellIs" dxfId="355" priority="650" operator="lessThan">
      <formula>D12*95%</formula>
    </cfRule>
    <cfRule type="cellIs" dxfId="354" priority="651" operator="greaterThan">
      <formula>D12*120%</formula>
    </cfRule>
    <cfRule type="cellIs" dxfId="353" priority="652" operator="between">
      <formula>D12*0.95</formula>
      <formula>D12*1.2</formula>
    </cfRule>
    <cfRule type="expression" priority="648">
      <formula>$C13=D$5</formula>
    </cfRule>
  </conditionalFormatting>
  <conditionalFormatting sqref="D46:E46">
    <cfRule type="cellIs" dxfId="352" priority="1002" operator="between">
      <formula>D45*0.95</formula>
      <formula>D45*1.2</formula>
    </cfRule>
    <cfRule type="cellIs" dxfId="351" priority="1000" operator="lessThan">
      <formula>D45*95%</formula>
    </cfRule>
    <cfRule type="expression" priority="998">
      <formula>$C46=D$5</formula>
    </cfRule>
    <cfRule type="cellIs" dxfId="350" priority="999" stopIfTrue="1" operator="equal">
      <formula>0</formula>
    </cfRule>
    <cfRule type="cellIs" dxfId="349" priority="1001" operator="greaterThan">
      <formula>D45*120%</formula>
    </cfRule>
  </conditionalFormatting>
  <conditionalFormatting sqref="D79:E79">
    <cfRule type="cellIs" dxfId="348" priority="856" operator="between">
      <formula>D78*0.95</formula>
      <formula>D78*1.2</formula>
    </cfRule>
    <cfRule type="cellIs" dxfId="347" priority="853" stopIfTrue="1" operator="equal">
      <formula>0</formula>
    </cfRule>
    <cfRule type="expression" priority="852">
      <formula>$C79=D$5</formula>
    </cfRule>
    <cfRule type="cellIs" dxfId="346" priority="855" operator="greaterThan">
      <formula>D78*120%</formula>
    </cfRule>
    <cfRule type="cellIs" dxfId="345" priority="854" operator="lessThan">
      <formula>D78*95%</formula>
    </cfRule>
  </conditionalFormatting>
  <conditionalFormatting sqref="D30:I30">
    <cfRule type="cellIs" dxfId="344" priority="1220" operator="lessThan">
      <formula>0</formula>
    </cfRule>
    <cfRule type="cellIs" dxfId="343" priority="1219" operator="greaterThan">
      <formula>0</formula>
    </cfRule>
  </conditionalFormatting>
  <conditionalFormatting sqref="D63:I63">
    <cfRule type="cellIs" dxfId="342" priority="1074" operator="lessThan">
      <formula>0</formula>
    </cfRule>
    <cfRule type="cellIs" dxfId="341" priority="1073" operator="greaterThan">
      <formula>0</formula>
    </cfRule>
  </conditionalFormatting>
  <conditionalFormatting sqref="D96:I96">
    <cfRule type="cellIs" dxfId="340" priority="928" operator="lessThan">
      <formula>0</formula>
    </cfRule>
    <cfRule type="cellIs" dxfId="339" priority="927" operator="greaterThan">
      <formula>0</formula>
    </cfRule>
  </conditionalFormatting>
  <conditionalFormatting sqref="D33:K33">
    <cfRule type="expression" dxfId="338" priority="34" stopIfTrue="1">
      <formula>D$27=0</formula>
    </cfRule>
  </conditionalFormatting>
  <conditionalFormatting sqref="D12:S12">
    <cfRule type="expression" dxfId="337" priority="70" stopIfTrue="1">
      <formula>$C12&lt;D$7</formula>
    </cfRule>
    <cfRule type="expression" dxfId="336" priority="69" stopIfTrue="1">
      <formula>$C12=D$7</formula>
    </cfRule>
  </conditionalFormatting>
  <conditionalFormatting sqref="D27:S27">
    <cfRule type="cellIs" dxfId="335" priority="38" operator="greaterThan">
      <formula>0</formula>
    </cfRule>
    <cfRule type="cellIs" dxfId="334" priority="39" operator="lessThan">
      <formula>0</formula>
    </cfRule>
  </conditionalFormatting>
  <conditionalFormatting sqref="D45:S45">
    <cfRule type="expression" dxfId="333" priority="1042" stopIfTrue="1">
      <formula>$C45&lt;D$7</formula>
    </cfRule>
    <cfRule type="expression" dxfId="332" priority="1041" stopIfTrue="1">
      <formula>$C45=D$7</formula>
    </cfRule>
  </conditionalFormatting>
  <conditionalFormatting sqref="D60:S60">
    <cfRule type="cellIs" dxfId="331" priority="1072" operator="lessThan">
      <formula>0</formula>
    </cfRule>
    <cfRule type="cellIs" dxfId="330" priority="1071" operator="greaterThan">
      <formula>0</formula>
    </cfRule>
  </conditionalFormatting>
  <conditionalFormatting sqref="D78:S78">
    <cfRule type="expression" dxfId="329" priority="896" stopIfTrue="1">
      <formula>$C78&lt;D$7</formula>
    </cfRule>
    <cfRule type="expression" dxfId="328" priority="895" stopIfTrue="1">
      <formula>$C78=D$7</formula>
    </cfRule>
  </conditionalFormatting>
  <conditionalFormatting sqref="D93:S93">
    <cfRule type="cellIs" dxfId="327" priority="925" operator="greaterThan">
      <formula>0</formula>
    </cfRule>
    <cfRule type="cellIs" dxfId="326" priority="926" operator="lessThan">
      <formula>0</formula>
    </cfRule>
  </conditionalFormatting>
  <conditionalFormatting sqref="E20:E22">
    <cfRule type="expression" dxfId="325" priority="410" stopIfTrue="1">
      <formula>$C20=E$7</formula>
    </cfRule>
    <cfRule type="expression" dxfId="324" priority="409" stopIfTrue="1">
      <formula>$C20&lt;E$7</formula>
    </cfRule>
    <cfRule type="expression" dxfId="323" priority="408" stopIfTrue="1">
      <formula>$C20=E$7</formula>
    </cfRule>
    <cfRule type="expression" dxfId="322" priority="415" stopIfTrue="1">
      <formula>$C20&lt;E$7</formula>
    </cfRule>
    <cfRule type="expression" dxfId="321" priority="414" stopIfTrue="1">
      <formula>$C20=E$7</formula>
    </cfRule>
    <cfRule type="expression" dxfId="320" priority="413" stopIfTrue="1">
      <formula>$C20&lt;E$7</formula>
    </cfRule>
    <cfRule type="expression" dxfId="319" priority="412" stopIfTrue="1">
      <formula>$C20=E$7</formula>
    </cfRule>
    <cfRule type="expression" dxfId="318" priority="411" stopIfTrue="1">
      <formula>$C20&lt;E$7</formula>
    </cfRule>
  </conditionalFormatting>
  <conditionalFormatting sqref="E23">
    <cfRule type="expression" dxfId="317" priority="529" stopIfTrue="1">
      <formula>$C23&lt;E$7</formula>
    </cfRule>
    <cfRule type="expression" dxfId="316" priority="528" stopIfTrue="1">
      <formula>$C23=E$7</formula>
    </cfRule>
    <cfRule type="expression" dxfId="315" priority="527" stopIfTrue="1">
      <formula>$C23&lt;E$7</formula>
    </cfRule>
    <cfRule type="expression" dxfId="314" priority="526" stopIfTrue="1">
      <formula>$C23=E$7</formula>
    </cfRule>
  </conditionalFormatting>
  <conditionalFormatting sqref="E23:E24">
    <cfRule type="expression" dxfId="313" priority="531" stopIfTrue="1">
      <formula>$C23&lt;E$7</formula>
    </cfRule>
    <cfRule type="expression" dxfId="312" priority="530" stopIfTrue="1">
      <formula>$C23=E$7</formula>
    </cfRule>
  </conditionalFormatting>
  <conditionalFormatting sqref="E24">
    <cfRule type="expression" dxfId="311" priority="573" stopIfTrue="1">
      <formula>$C24&lt;E$7</formula>
    </cfRule>
    <cfRule type="expression" dxfId="310" priority="572" stopIfTrue="1">
      <formula>$C24=E$7</formula>
    </cfRule>
    <cfRule type="expression" dxfId="309" priority="571" stopIfTrue="1">
      <formula>$C24&lt;E$7</formula>
    </cfRule>
    <cfRule type="expression" dxfId="308" priority="570" stopIfTrue="1">
      <formula>$C24=E$7</formula>
    </cfRule>
  </conditionalFormatting>
  <conditionalFormatting sqref="E25">
    <cfRule type="expression" dxfId="307" priority="615" stopIfTrue="1">
      <formula>$C25&lt;E$7</formula>
    </cfRule>
    <cfRule type="expression" dxfId="306" priority="614" stopIfTrue="1">
      <formula>$C25=E$7</formula>
    </cfRule>
    <cfRule type="expression" dxfId="305" priority="613" stopIfTrue="1">
      <formula>$C25&lt;E$7</formula>
    </cfRule>
    <cfRule type="expression" dxfId="304" priority="612" stopIfTrue="1">
      <formula>$C25=E$7</formula>
    </cfRule>
    <cfRule type="expression" dxfId="303" priority="611" stopIfTrue="1">
      <formula>$C25&lt;E$7</formula>
    </cfRule>
    <cfRule type="expression" dxfId="302" priority="610" stopIfTrue="1">
      <formula>$C25=E$7</formula>
    </cfRule>
  </conditionalFormatting>
  <conditionalFormatting sqref="E23:F24">
    <cfRule type="expression" dxfId="301" priority="523" stopIfTrue="1">
      <formula>$C23&lt;E$7</formula>
    </cfRule>
    <cfRule type="expression" dxfId="300" priority="522" stopIfTrue="1">
      <formula>$C23=E$7</formula>
    </cfRule>
  </conditionalFormatting>
  <conditionalFormatting sqref="E25:F25">
    <cfRule type="expression" dxfId="299" priority="607" stopIfTrue="1">
      <formula>$C25&lt;E$7</formula>
    </cfRule>
    <cfRule type="expression" dxfId="298" priority="606" stopIfTrue="1">
      <formula>$C25=E$7</formula>
    </cfRule>
  </conditionalFormatting>
  <conditionalFormatting sqref="E33:I33">
    <cfRule type="cellIs" dxfId="297" priority="1247" operator="greaterThan">
      <formula>0</formula>
    </cfRule>
    <cfRule type="cellIs" dxfId="296" priority="1248" operator="lessThan">
      <formula>0</formula>
    </cfRule>
  </conditionalFormatting>
  <conditionalFormatting sqref="E66:J66">
    <cfRule type="cellIs" dxfId="295" priority="1101" operator="greaterThan">
      <formula>0</formula>
    </cfRule>
    <cfRule type="cellIs" dxfId="294" priority="1102" operator="lessThan">
      <formula>0</formula>
    </cfRule>
  </conditionalFormatting>
  <conditionalFormatting sqref="E99:J99">
    <cfRule type="cellIs" dxfId="293" priority="956" operator="lessThan">
      <formula>0</formula>
    </cfRule>
    <cfRule type="cellIs" dxfId="292" priority="955" operator="greaterThan">
      <formula>0</formula>
    </cfRule>
  </conditionalFormatting>
  <conditionalFormatting sqref="E66:K66">
    <cfRule type="expression" dxfId="291" priority="1088" stopIfTrue="1">
      <formula>E$27=0</formula>
    </cfRule>
  </conditionalFormatting>
  <conditionalFormatting sqref="E99:K99">
    <cfRule type="expression" dxfId="290" priority="942" stopIfTrue="1">
      <formula>E$27=0</formula>
    </cfRule>
  </conditionalFormatting>
  <conditionalFormatting sqref="E129:R129">
    <cfRule type="cellIs" dxfId="289" priority="6944" operator="lessThan">
      <formula>0</formula>
    </cfRule>
    <cfRule type="cellIs" dxfId="288" priority="6943" operator="greaterThan">
      <formula>0</formula>
    </cfRule>
  </conditionalFormatting>
  <conditionalFormatting sqref="F14">
    <cfRule type="cellIs" dxfId="287" priority="630" operator="lessThan">
      <formula>F13*95%</formula>
    </cfRule>
    <cfRule type="cellIs" dxfId="286" priority="632" operator="between">
      <formula>F13*0.95</formula>
      <formula>F13*1.2</formula>
    </cfRule>
    <cfRule type="cellIs" dxfId="285" priority="631" operator="greaterThan">
      <formula>F13*120%</formula>
    </cfRule>
    <cfRule type="cellIs" dxfId="284" priority="629" stopIfTrue="1" operator="equal">
      <formula>0</formula>
    </cfRule>
    <cfRule type="expression" priority="628">
      <formula>$C14=F$5</formula>
    </cfRule>
  </conditionalFormatting>
  <conditionalFormatting sqref="F33">
    <cfRule type="expression" dxfId="283" priority="1246">
      <formula>$G$27=0</formula>
    </cfRule>
  </conditionalFormatting>
  <conditionalFormatting sqref="F47">
    <cfRule type="cellIs" dxfId="282" priority="626" operator="greaterThan">
      <formula>F46*120%</formula>
    </cfRule>
    <cfRule type="expression" priority="623">
      <formula>$C47=F$5</formula>
    </cfRule>
    <cfRule type="cellIs" dxfId="281" priority="624" stopIfTrue="1" operator="equal">
      <formula>0</formula>
    </cfRule>
    <cfRule type="cellIs" dxfId="280" priority="627" operator="between">
      <formula>F46*0.95</formula>
      <formula>F46*1.2</formula>
    </cfRule>
    <cfRule type="cellIs" dxfId="279" priority="625" operator="lessThan">
      <formula>F46*95%</formula>
    </cfRule>
  </conditionalFormatting>
  <conditionalFormatting sqref="F66">
    <cfRule type="expression" dxfId="278" priority="1100">
      <formula>$G$27=0</formula>
    </cfRule>
  </conditionalFormatting>
  <conditionalFormatting sqref="F80">
    <cfRule type="cellIs" dxfId="277" priority="620" operator="lessThan">
      <formula>F79*95%</formula>
    </cfRule>
    <cfRule type="expression" priority="618">
      <formula>$C80=F$5</formula>
    </cfRule>
    <cfRule type="cellIs" dxfId="276" priority="619" stopIfTrue="1" operator="equal">
      <formula>0</formula>
    </cfRule>
    <cfRule type="cellIs" dxfId="275" priority="621" operator="greaterThan">
      <formula>F79*120%</formula>
    </cfRule>
    <cfRule type="cellIs" dxfId="274" priority="622" operator="between">
      <formula>F79*0.95</formula>
      <formula>F79*1.2</formula>
    </cfRule>
  </conditionalFormatting>
  <conditionalFormatting sqref="F99">
    <cfRule type="expression" dxfId="273" priority="954">
      <formula>$G$27=0</formula>
    </cfRule>
  </conditionalFormatting>
  <conditionalFormatting sqref="F23:H24">
    <cfRule type="expression" dxfId="272" priority="519" stopIfTrue="1">
      <formula>$C23&lt;F$7</formula>
    </cfRule>
    <cfRule type="expression" dxfId="271" priority="518" stopIfTrue="1">
      <formula>$C23=F$7</formula>
    </cfRule>
  </conditionalFormatting>
  <conditionalFormatting sqref="F25:H25">
    <cfRule type="expression" dxfId="270" priority="603" stopIfTrue="1">
      <formula>$C25&lt;F$7</formula>
    </cfRule>
    <cfRule type="expression" dxfId="269" priority="602" stopIfTrue="1">
      <formula>$C25=F$7</formula>
    </cfRule>
  </conditionalFormatting>
  <conditionalFormatting sqref="F13:I13 G14:I14">
    <cfRule type="expression" dxfId="268" priority="721" stopIfTrue="1">
      <formula>$C13=F$7</formula>
    </cfRule>
    <cfRule type="expression" dxfId="267" priority="722" stopIfTrue="1">
      <formula>$C13&lt;F$7</formula>
    </cfRule>
  </conditionalFormatting>
  <conditionalFormatting sqref="F46:I46 G47:I47 I48:I49">
    <cfRule type="expression" dxfId="266" priority="1137" stopIfTrue="1">
      <formula>$C46=F$7</formula>
    </cfRule>
    <cfRule type="expression" dxfId="265" priority="1138" stopIfTrue="1">
      <formula>$C46&lt;F$7</formula>
    </cfRule>
  </conditionalFormatting>
  <conditionalFormatting sqref="F79:I79 G80:I80">
    <cfRule type="expression" dxfId="264" priority="991" stopIfTrue="1">
      <formula>$C79=F$7</formula>
    </cfRule>
    <cfRule type="expression" dxfId="263" priority="992" stopIfTrue="1">
      <formula>$C79&lt;F$7</formula>
    </cfRule>
  </conditionalFormatting>
  <conditionalFormatting sqref="G15">
    <cfRule type="cellIs" dxfId="262" priority="150" operator="greaterThan">
      <formula>G14*120%</formula>
    </cfRule>
    <cfRule type="cellIs" dxfId="261" priority="151" operator="between">
      <formula>G14*0.95</formula>
      <formula>G14*1.2</formula>
    </cfRule>
    <cfRule type="cellIs" dxfId="260" priority="148" stopIfTrue="1" operator="equal">
      <formula>0</formula>
    </cfRule>
    <cfRule type="expression" priority="147">
      <formula>$C15=G$5</formula>
    </cfRule>
    <cfRule type="cellIs" dxfId="259" priority="149" operator="lessThan">
      <formula>G14*95%</formula>
    </cfRule>
  </conditionalFormatting>
  <conditionalFormatting sqref="G81">
    <cfRule type="expression" priority="152">
      <formula>$C81=G$5</formula>
    </cfRule>
    <cfRule type="cellIs" dxfId="258" priority="156" operator="between">
      <formula>G80*0.95</formula>
      <formula>G80*1.2</formula>
    </cfRule>
    <cfRule type="cellIs" dxfId="257" priority="154" operator="lessThan">
      <formula>G80*95%</formula>
    </cfRule>
    <cfRule type="cellIs" dxfId="256" priority="153" stopIfTrue="1" operator="equal">
      <formula>0</formula>
    </cfRule>
    <cfRule type="cellIs" dxfId="255" priority="155" operator="greaterThan">
      <formula>G80*120%</formula>
    </cfRule>
  </conditionalFormatting>
  <conditionalFormatting sqref="G48:H48">
    <cfRule type="expression" priority="157">
      <formula>$C48=G$5</formula>
    </cfRule>
    <cfRule type="cellIs" dxfId="254" priority="158" stopIfTrue="1" operator="equal">
      <formula>0</formula>
    </cfRule>
    <cfRule type="cellIs" dxfId="253" priority="159" operator="lessThan">
      <formula>G47*95%</formula>
    </cfRule>
    <cfRule type="cellIs" dxfId="252" priority="160" operator="greaterThan">
      <formula>G47*120%</formula>
    </cfRule>
    <cfRule type="cellIs" dxfId="251" priority="161" operator="between">
      <formula>G47*0.95</formula>
      <formula>G47*1.2</formula>
    </cfRule>
  </conditionalFormatting>
  <conditionalFormatting sqref="G23:I24">
    <cfRule type="expression" dxfId="250" priority="515" stopIfTrue="1">
      <formula>$C23&lt;G$7</formula>
    </cfRule>
    <cfRule type="expression" dxfId="249" priority="514" stopIfTrue="1">
      <formula>$C23=G$7</formula>
    </cfRule>
  </conditionalFormatting>
  <conditionalFormatting sqref="G25:I25">
    <cfRule type="expression" dxfId="248" priority="599" stopIfTrue="1">
      <formula>$C25&lt;G$7</formula>
    </cfRule>
    <cfRule type="expression" dxfId="247" priority="598" stopIfTrue="1">
      <formula>$C25=G$7</formula>
    </cfRule>
  </conditionalFormatting>
  <conditionalFormatting sqref="G33:S33">
    <cfRule type="expression" dxfId="246" priority="33">
      <formula>$G$27=0</formula>
    </cfRule>
  </conditionalFormatting>
  <conditionalFormatting sqref="G66:S66">
    <cfRule type="expression" dxfId="245" priority="1080">
      <formula>$G$27=0</formula>
    </cfRule>
  </conditionalFormatting>
  <conditionalFormatting sqref="G99:S99">
    <cfRule type="expression" dxfId="244" priority="934">
      <formula>$G$27=0</formula>
    </cfRule>
  </conditionalFormatting>
  <conditionalFormatting sqref="H16">
    <cfRule type="cellIs" dxfId="243" priority="32" operator="between">
      <formula>H15*0.95</formula>
      <formula>H15*1.2</formula>
    </cfRule>
    <cfRule type="cellIs" dxfId="242" priority="31" operator="greaterThan">
      <formula>H15*120%</formula>
    </cfRule>
    <cfRule type="expression" priority="28">
      <formula>$C16=H$5</formula>
    </cfRule>
    <cfRule type="cellIs" dxfId="241" priority="29" stopIfTrue="1" operator="equal">
      <formula>0</formula>
    </cfRule>
    <cfRule type="cellIs" dxfId="240" priority="30" operator="lessThan">
      <formula>H15*95%</formula>
    </cfRule>
  </conditionalFormatting>
  <conditionalFormatting sqref="H81">
    <cfRule type="expression" dxfId="239" priority="15" stopIfTrue="1">
      <formula>$C81=H$7</formula>
    </cfRule>
    <cfRule type="expression" dxfId="238" priority="16" stopIfTrue="1">
      <formula>$C81&lt;H$7</formula>
    </cfRule>
  </conditionalFormatting>
  <conditionalFormatting sqref="H82">
    <cfRule type="cellIs" dxfId="237" priority="20" operator="greaterThan">
      <formula>H81*120%</formula>
    </cfRule>
    <cfRule type="expression" priority="17">
      <formula>$C82=H$5</formula>
    </cfRule>
    <cfRule type="cellIs" dxfId="236" priority="18" stopIfTrue="1" operator="equal">
      <formula>0</formula>
    </cfRule>
    <cfRule type="cellIs" dxfId="235" priority="19" operator="lessThan">
      <formula>H81*95%</formula>
    </cfRule>
    <cfRule type="cellIs" dxfId="234" priority="21" operator="between">
      <formula>H81*0.95</formula>
      <formula>H81*1.2</formula>
    </cfRule>
  </conditionalFormatting>
  <conditionalFormatting sqref="H15:I15">
    <cfRule type="expression" dxfId="233" priority="26" stopIfTrue="1">
      <formula>$C15=H$7</formula>
    </cfRule>
    <cfRule type="expression" dxfId="232" priority="27" stopIfTrue="1">
      <formula>$C15&lt;H$7</formula>
    </cfRule>
  </conditionalFormatting>
  <conditionalFormatting sqref="I15">
    <cfRule type="expression" dxfId="231" priority="208" stopIfTrue="1">
      <formula>$C15=I$7</formula>
    </cfRule>
    <cfRule type="expression" dxfId="230" priority="209" stopIfTrue="1">
      <formula>$C15&lt;I$7</formula>
    </cfRule>
  </conditionalFormatting>
  <conditionalFormatting sqref="I16">
    <cfRule type="expression" dxfId="229" priority="23" stopIfTrue="1">
      <formula>$C16&lt;I$7</formula>
    </cfRule>
    <cfRule type="expression" dxfId="228" priority="22" stopIfTrue="1">
      <formula>$C16=I$7</formula>
    </cfRule>
  </conditionalFormatting>
  <conditionalFormatting sqref="I16:I22">
    <cfRule type="expression" dxfId="227" priority="25" stopIfTrue="1">
      <formula>$C16&lt;I$7</formula>
    </cfRule>
    <cfRule type="expression" dxfId="226" priority="24" stopIfTrue="1">
      <formula>$C16=I$7</formula>
    </cfRule>
  </conditionalFormatting>
  <conditionalFormatting sqref="I17:I23">
    <cfRule type="expression" dxfId="225" priority="314" stopIfTrue="1">
      <formula>$C17=I$7</formula>
    </cfRule>
    <cfRule type="expression" dxfId="224" priority="315" stopIfTrue="1">
      <formula>$C17&lt;I$7</formula>
    </cfRule>
  </conditionalFormatting>
  <conditionalFormatting sqref="I24:I25">
    <cfRule type="expression" dxfId="223" priority="557" stopIfTrue="1">
      <formula>$C24&lt;I$7</formula>
    </cfRule>
    <cfRule type="expression" dxfId="222" priority="556" stopIfTrue="1">
      <formula>$C24=I$7</formula>
    </cfRule>
  </conditionalFormatting>
  <conditionalFormatting sqref="I81:I82">
    <cfRule type="expression" dxfId="221" priority="190" stopIfTrue="1">
      <formula>$C81=I$7</formula>
    </cfRule>
    <cfRule type="expression" dxfId="220" priority="191" stopIfTrue="1">
      <formula>$C81&lt;I$7</formula>
    </cfRule>
  </conditionalFormatting>
  <conditionalFormatting sqref="I83:J83">
    <cfRule type="cellIs" dxfId="219" priority="6" stopIfTrue="1" operator="equal">
      <formula>0</formula>
    </cfRule>
    <cfRule type="cellIs" dxfId="218" priority="7" operator="lessThan">
      <formula>I82*95%</formula>
    </cfRule>
    <cfRule type="expression" priority="5">
      <formula>$C83=I$5</formula>
    </cfRule>
    <cfRule type="cellIs" dxfId="217" priority="9" operator="between">
      <formula>I82*0.95</formula>
      <formula>I82*1.2</formula>
    </cfRule>
    <cfRule type="cellIs" dxfId="216" priority="8" operator="greaterThan">
      <formula>I82*120%</formula>
    </cfRule>
  </conditionalFormatting>
  <conditionalFormatting sqref="J15:J18">
    <cfRule type="expression" dxfId="215" priority="43" stopIfTrue="1">
      <formula>$C15&lt;J$7</formula>
    </cfRule>
    <cfRule type="expression" dxfId="214" priority="42" stopIfTrue="1">
      <formula>$C15=J$7</formula>
    </cfRule>
  </conditionalFormatting>
  <conditionalFormatting sqref="J18">
    <cfRule type="expression" dxfId="213" priority="41" stopIfTrue="1">
      <formula>$C18&lt;J$7</formula>
    </cfRule>
    <cfRule type="expression" dxfId="212" priority="40" stopIfTrue="1">
      <formula>$C18=J$7</formula>
    </cfRule>
  </conditionalFormatting>
  <conditionalFormatting sqref="J19:J23">
    <cfRule type="expression" dxfId="211" priority="55" stopIfTrue="1">
      <formula>$C19=J$7</formula>
    </cfRule>
    <cfRule type="expression" dxfId="210" priority="56" stopIfTrue="1">
      <formula>$C19&lt;J$7</formula>
    </cfRule>
  </conditionalFormatting>
  <conditionalFormatting sqref="J23:J24">
    <cfRule type="expression" dxfId="209" priority="60" stopIfTrue="1">
      <formula>$C23&lt;J$7</formula>
    </cfRule>
    <cfRule type="expression" dxfId="208" priority="59" stopIfTrue="1">
      <formula>$C23=J$7</formula>
    </cfRule>
  </conditionalFormatting>
  <conditionalFormatting sqref="J24:J25">
    <cfRule type="expression" dxfId="207" priority="64" stopIfTrue="1">
      <formula>$C24&lt;J$7</formula>
    </cfRule>
    <cfRule type="expression" dxfId="206" priority="63" stopIfTrue="1">
      <formula>$C24=J$7</formula>
    </cfRule>
  </conditionalFormatting>
  <conditionalFormatting sqref="J25">
    <cfRule type="expression" dxfId="205" priority="67" stopIfTrue="1">
      <formula>$C25=J$7</formula>
    </cfRule>
    <cfRule type="expression" dxfId="204" priority="68" stopIfTrue="1">
      <formula>$C25&lt;J$7</formula>
    </cfRule>
  </conditionalFormatting>
  <conditionalFormatting sqref="J33">
    <cfRule type="cellIs" dxfId="203" priority="36" operator="lessThan">
      <formula>0</formula>
    </cfRule>
    <cfRule type="cellIs" dxfId="202" priority="35" operator="greaterThan">
      <formula>0</formula>
    </cfRule>
  </conditionalFormatting>
  <conditionalFormatting sqref="J50">
    <cfRule type="cellIs" dxfId="201" priority="1131" operator="between">
      <formula>J49*0.95</formula>
      <formula>J49*1.2</formula>
    </cfRule>
    <cfRule type="cellIs" dxfId="200" priority="1130" operator="greaterThan">
      <formula>J49*120%</formula>
    </cfRule>
    <cfRule type="cellIs" dxfId="199" priority="1129" operator="lessThan">
      <formula>J49*95%</formula>
    </cfRule>
    <cfRule type="cellIs" dxfId="198" priority="1128" stopIfTrue="1" operator="equal">
      <formula>0</formula>
    </cfRule>
    <cfRule type="expression" priority="1127">
      <formula>$C50=J$5</formula>
    </cfRule>
  </conditionalFormatting>
  <conditionalFormatting sqref="J19:K22">
    <cfRule type="expression" dxfId="197" priority="53" stopIfTrue="1">
      <formula>$C19=J$7</formula>
    </cfRule>
    <cfRule type="expression" dxfId="196" priority="54" stopIfTrue="1">
      <formula>$C19&lt;J$7</formula>
    </cfRule>
  </conditionalFormatting>
  <conditionalFormatting sqref="J30:K30">
    <cfRule type="cellIs" dxfId="195" priority="37" operator="greaterThan">
      <formula>$K$31</formula>
    </cfRule>
  </conditionalFormatting>
  <conditionalFormatting sqref="J63:K63">
    <cfRule type="cellIs" dxfId="194" priority="1103" operator="greaterThan">
      <formula>$K$31</formula>
    </cfRule>
  </conditionalFormatting>
  <conditionalFormatting sqref="J96:K96">
    <cfRule type="cellIs" dxfId="193" priority="957" operator="greaterThan">
      <formula>$K$31</formula>
    </cfRule>
  </conditionalFormatting>
  <conditionalFormatting sqref="J15:O17">
    <cfRule type="expression" dxfId="192" priority="52" stopIfTrue="1">
      <formula>$C15&lt;J$7</formula>
    </cfRule>
    <cfRule type="expression" dxfId="191" priority="51" stopIfTrue="1">
      <formula>$C15=J$7</formula>
    </cfRule>
  </conditionalFormatting>
  <conditionalFormatting sqref="K18">
    <cfRule type="cellIs" dxfId="190" priority="136" operator="between">
      <formula>K17*0.95</formula>
      <formula>K17*1.2</formula>
    </cfRule>
    <cfRule type="cellIs" dxfId="189" priority="135" operator="greaterThan">
      <formula>K17*120%</formula>
    </cfRule>
    <cfRule type="cellIs" dxfId="188" priority="134" operator="lessThan">
      <formula>K17*95%</formula>
    </cfRule>
    <cfRule type="cellIs" dxfId="187" priority="133" stopIfTrue="1" operator="equal">
      <formula>0</formula>
    </cfRule>
    <cfRule type="expression" priority="132">
      <formula>$C18=K$5</formula>
    </cfRule>
  </conditionalFormatting>
  <conditionalFormatting sqref="K19:K22">
    <cfRule type="expression" dxfId="186" priority="359" stopIfTrue="1">
      <formula>$C19&lt;K$7</formula>
    </cfRule>
    <cfRule type="expression" dxfId="185" priority="358" stopIfTrue="1">
      <formula>$C19=K$7</formula>
    </cfRule>
  </conditionalFormatting>
  <conditionalFormatting sqref="K23:K24">
    <cfRule type="expression" dxfId="184" priority="507" stopIfTrue="1">
      <formula>$C23&lt;K$7</formula>
    </cfRule>
    <cfRule type="expression" dxfId="183" priority="506" stopIfTrue="1">
      <formula>$C23=K$7</formula>
    </cfRule>
  </conditionalFormatting>
  <conditionalFormatting sqref="K25">
    <cfRule type="expression" dxfId="182" priority="591" stopIfTrue="1">
      <formula>$C25&lt;K$7</formula>
    </cfRule>
    <cfRule type="expression" dxfId="181" priority="590" stopIfTrue="1">
      <formula>$C25=K$7</formula>
    </cfRule>
  </conditionalFormatting>
  <conditionalFormatting sqref="K51">
    <cfRule type="expression" priority="1030">
      <formula>$C51=K$5</formula>
    </cfRule>
    <cfRule type="cellIs" dxfId="180" priority="1031" stopIfTrue="1" operator="equal">
      <formula>0</formula>
    </cfRule>
    <cfRule type="cellIs" dxfId="179" priority="1032" operator="lessThan">
      <formula>K50*95%</formula>
    </cfRule>
    <cfRule type="cellIs" dxfId="178" priority="1033" operator="greaterThan">
      <formula>K50*120%</formula>
    </cfRule>
    <cfRule type="cellIs" dxfId="177" priority="1034" operator="between">
      <formula>K50*0.95</formula>
      <formula>K50*1.2</formula>
    </cfRule>
  </conditionalFormatting>
  <conditionalFormatting sqref="K83">
    <cfRule type="expression" dxfId="176" priority="163" stopIfTrue="1">
      <formula>$C83&lt;K$7</formula>
    </cfRule>
    <cfRule type="expression" dxfId="175" priority="162" stopIfTrue="1">
      <formula>$C83=K$7</formula>
    </cfRule>
  </conditionalFormatting>
  <conditionalFormatting sqref="K83:K84">
    <cfRule type="expression" dxfId="174" priority="165" stopIfTrue="1">
      <formula>$C83&lt;K$7</formula>
    </cfRule>
    <cfRule type="expression" dxfId="173" priority="164" stopIfTrue="1">
      <formula>$C83=K$7</formula>
    </cfRule>
  </conditionalFormatting>
  <conditionalFormatting sqref="K23:L24">
    <cfRule type="expression" dxfId="172" priority="502" stopIfTrue="1">
      <formula>$C23=K$7</formula>
    </cfRule>
    <cfRule type="expression" dxfId="171" priority="503" stopIfTrue="1">
      <formula>$C23&lt;K$7</formula>
    </cfRule>
  </conditionalFormatting>
  <conditionalFormatting sqref="K25:L25">
    <cfRule type="expression" dxfId="170" priority="587" stopIfTrue="1">
      <formula>$C25&lt;K$7</formula>
    </cfRule>
    <cfRule type="expression" dxfId="169" priority="586" stopIfTrue="1">
      <formula>$C25=K$7</formula>
    </cfRule>
  </conditionalFormatting>
  <conditionalFormatting sqref="K15:O17">
    <cfRule type="expression" dxfId="168" priority="277" stopIfTrue="1">
      <formula>$C15&lt;K$7</formula>
    </cfRule>
    <cfRule type="expression" dxfId="167" priority="276" stopIfTrue="1">
      <formula>$C15=K$7</formula>
    </cfRule>
  </conditionalFormatting>
  <conditionalFormatting sqref="K66:O66">
    <cfRule type="cellIs" dxfId="166" priority="1089" operator="greaterThan">
      <formula>0</formula>
    </cfRule>
    <cfRule type="cellIs" dxfId="165" priority="1090" operator="lessThan">
      <formula>0</formula>
    </cfRule>
  </conditionalFormatting>
  <conditionalFormatting sqref="K99:O99">
    <cfRule type="cellIs" dxfId="164" priority="943" operator="greaterThan">
      <formula>0</formula>
    </cfRule>
    <cfRule type="cellIs" dxfId="163" priority="944" operator="lessThan">
      <formula>0</formula>
    </cfRule>
  </conditionalFormatting>
  <conditionalFormatting sqref="K33:S33">
    <cfRule type="cellIs" dxfId="162" priority="1231" operator="greaterThan">
      <formula>0</formula>
    </cfRule>
    <cfRule type="cellIs" dxfId="161" priority="1232" operator="lessThan">
      <formula>0</formula>
    </cfRule>
  </conditionalFormatting>
  <conditionalFormatting sqref="L18">
    <cfRule type="expression" dxfId="160" priority="265" stopIfTrue="1">
      <formula>$C18&lt;L$7</formula>
    </cfRule>
    <cfRule type="expression" dxfId="159" priority="264" stopIfTrue="1">
      <formula>$C18=L$7</formula>
    </cfRule>
    <cfRule type="expression" dxfId="158" priority="263" stopIfTrue="1">
      <formula>$C18&lt;L$7</formula>
    </cfRule>
    <cfRule type="expression" dxfId="157" priority="262" stopIfTrue="1">
      <formula>$C18=L$7</formula>
    </cfRule>
  </conditionalFormatting>
  <conditionalFormatting sqref="L19">
    <cfRule type="cellIs" dxfId="156" priority="130" operator="greaterThan">
      <formula>L18*120%</formula>
    </cfRule>
    <cfRule type="cellIs" dxfId="155" priority="129" operator="lessThan">
      <formula>L18*95%</formula>
    </cfRule>
    <cfRule type="cellIs" dxfId="154" priority="128" stopIfTrue="1" operator="equal">
      <formula>0</formula>
    </cfRule>
    <cfRule type="cellIs" dxfId="153" priority="131" operator="between">
      <formula>L18*0.95</formula>
      <formula>L18*1.2</formula>
    </cfRule>
    <cfRule type="expression" priority="127">
      <formula>$C19=L$5</formula>
    </cfRule>
  </conditionalFormatting>
  <conditionalFormatting sqref="L20:L22">
    <cfRule type="expression" dxfId="152" priority="387" stopIfTrue="1">
      <formula>$C20&lt;L$7</formula>
    </cfRule>
    <cfRule type="expression" dxfId="151" priority="386" stopIfTrue="1">
      <formula>$C20=L$7</formula>
    </cfRule>
    <cfRule type="expression" dxfId="150" priority="385" stopIfTrue="1">
      <formula>$C20&lt;L$7</formula>
    </cfRule>
    <cfRule type="expression" dxfId="149" priority="384" stopIfTrue="1">
      <formula>$C20=L$7</formula>
    </cfRule>
  </conditionalFormatting>
  <conditionalFormatting sqref="L52">
    <cfRule type="cellIs" dxfId="148" priority="1026" stopIfTrue="1" operator="equal">
      <formula>0</formula>
    </cfRule>
    <cfRule type="cellIs" dxfId="147" priority="1027" operator="lessThan">
      <formula>L51*95%</formula>
    </cfRule>
    <cfRule type="cellIs" dxfId="146" priority="1028" operator="greaterThan">
      <formula>L51*120%</formula>
    </cfRule>
    <cfRule type="cellIs" dxfId="145" priority="1029" operator="between">
      <formula>L51*0.95</formula>
      <formula>L51*1.2</formula>
    </cfRule>
    <cfRule type="expression" priority="1025">
      <formula>$C52=L$5</formula>
    </cfRule>
  </conditionalFormatting>
  <conditionalFormatting sqref="L23:M24">
    <cfRule type="expression" dxfId="144" priority="499" stopIfTrue="1">
      <formula>$C23&lt;L$7</formula>
    </cfRule>
    <cfRule type="expression" dxfId="143" priority="498" stopIfTrue="1">
      <formula>$C23=L$7</formula>
    </cfRule>
  </conditionalFormatting>
  <conditionalFormatting sqref="L25:M25">
    <cfRule type="expression" dxfId="142" priority="583" stopIfTrue="1">
      <formula>$C25&lt;L$7</formula>
    </cfRule>
    <cfRule type="expression" dxfId="141" priority="582" stopIfTrue="1">
      <formula>$C25=L$7</formula>
    </cfRule>
  </conditionalFormatting>
  <conditionalFormatting sqref="L83:M84 M85:M86">
    <cfRule type="expression" dxfId="140" priority="172" stopIfTrue="1">
      <formula>$C83=L$7</formula>
    </cfRule>
    <cfRule type="expression" dxfId="139" priority="173" stopIfTrue="1">
      <formula>$C83&lt;L$7</formula>
    </cfRule>
  </conditionalFormatting>
  <conditionalFormatting sqref="L83:M85">
    <cfRule type="expression" dxfId="138" priority="170" stopIfTrue="1">
      <formula>$C83=L$7</formula>
    </cfRule>
    <cfRule type="expression" dxfId="137" priority="171" stopIfTrue="1">
      <formula>$C83&lt;L$7</formula>
    </cfRule>
  </conditionalFormatting>
  <conditionalFormatting sqref="L33:O33">
    <cfRule type="expression" dxfId="136" priority="1245" stopIfTrue="1">
      <formula>L$27=0</formula>
    </cfRule>
  </conditionalFormatting>
  <conditionalFormatting sqref="L46:O51">
    <cfRule type="expression" dxfId="135" priority="1040" stopIfTrue="1">
      <formula>$C46&lt;L$7</formula>
    </cfRule>
    <cfRule type="expression" dxfId="134" priority="1039" stopIfTrue="1">
      <formula>$C46=L$7</formula>
    </cfRule>
  </conditionalFormatting>
  <conditionalFormatting sqref="L66:O66">
    <cfRule type="expression" dxfId="133" priority="1099" stopIfTrue="1">
      <formula>L$27=0</formula>
    </cfRule>
  </conditionalFormatting>
  <conditionalFormatting sqref="L99:O99">
    <cfRule type="expression" dxfId="132" priority="953" stopIfTrue="1">
      <formula>L$27=0</formula>
    </cfRule>
  </conditionalFormatting>
  <conditionalFormatting sqref="L13:R14">
    <cfRule type="expression" dxfId="131" priority="706" stopIfTrue="1">
      <formula>$C13&lt;L$7</formula>
    </cfRule>
    <cfRule type="expression" dxfId="130" priority="705" stopIfTrue="1">
      <formula>$C13=L$7</formula>
    </cfRule>
  </conditionalFormatting>
  <conditionalFormatting sqref="L30:R30">
    <cfRule type="cellIs" dxfId="129" priority="1252" operator="lessThan">
      <formula>0</formula>
    </cfRule>
    <cfRule type="cellIs" dxfId="128" priority="1251" operator="greaterThan">
      <formula>0</formula>
    </cfRule>
  </conditionalFormatting>
  <conditionalFormatting sqref="L63:R63">
    <cfRule type="cellIs" dxfId="127" priority="1105" operator="greaterThan">
      <formula>0</formula>
    </cfRule>
    <cfRule type="cellIs" dxfId="126" priority="1106" operator="lessThan">
      <formula>0</formula>
    </cfRule>
  </conditionalFormatting>
  <conditionalFormatting sqref="L79:R82">
    <cfRule type="expression" dxfId="125" priority="975" stopIfTrue="1">
      <formula>$C79=L$7</formula>
    </cfRule>
    <cfRule type="expression" dxfId="124" priority="976" stopIfTrue="1">
      <formula>$C79&lt;L$7</formula>
    </cfRule>
  </conditionalFormatting>
  <conditionalFormatting sqref="L96:R96">
    <cfRule type="cellIs" dxfId="123" priority="959" operator="greaterThan">
      <formula>0</formula>
    </cfRule>
    <cfRule type="cellIs" dxfId="122" priority="960" operator="lessThan">
      <formula>0</formula>
    </cfRule>
  </conditionalFormatting>
  <conditionalFormatting sqref="M20">
    <cfRule type="cellIs" dxfId="121" priority="107" operator="between">
      <formula>M19*0.95</formula>
      <formula>M19*1.2</formula>
    </cfRule>
    <cfRule type="cellIs" dxfId="120" priority="106" operator="greaterThan">
      <formula>M19*120%</formula>
    </cfRule>
    <cfRule type="cellIs" dxfId="119" priority="105" operator="lessThan">
      <formula>M19*95%</formula>
    </cfRule>
    <cfRule type="cellIs" dxfId="118" priority="104" stopIfTrue="1" operator="equal">
      <formula>0</formula>
    </cfRule>
    <cfRule type="expression" priority="103">
      <formula>$C20=M$5</formula>
    </cfRule>
  </conditionalFormatting>
  <conditionalFormatting sqref="M21">
    <cfRule type="expression" dxfId="117" priority="91" stopIfTrue="1">
      <formula>$C21=M$7</formula>
    </cfRule>
    <cfRule type="expression" dxfId="116" priority="92" stopIfTrue="1">
      <formula>$C21&lt;M$7</formula>
    </cfRule>
  </conditionalFormatting>
  <conditionalFormatting sqref="M21:M23">
    <cfRule type="expression" dxfId="115" priority="87" stopIfTrue="1">
      <formula>$C21=M$7</formula>
    </cfRule>
    <cfRule type="expression" dxfId="114" priority="88" stopIfTrue="1">
      <formula>$C21&lt;M$7</formula>
    </cfRule>
  </conditionalFormatting>
  <conditionalFormatting sqref="M22">
    <cfRule type="expression" dxfId="113" priority="86" stopIfTrue="1">
      <formula>$C22&lt;M$7</formula>
    </cfRule>
    <cfRule type="expression" dxfId="112" priority="85" stopIfTrue="1">
      <formula>$C22=M$7</formula>
    </cfRule>
  </conditionalFormatting>
  <conditionalFormatting sqref="M24:M25">
    <cfRule type="expression" dxfId="111" priority="541" stopIfTrue="1">
      <formula>$C24&lt;M$7</formula>
    </cfRule>
    <cfRule type="expression" dxfId="110" priority="540" stopIfTrue="1">
      <formula>$C24=M$7</formula>
    </cfRule>
  </conditionalFormatting>
  <conditionalFormatting sqref="M53">
    <cfRule type="cellIs" dxfId="109" priority="1023" operator="greaterThan">
      <formula>M52*120%</formula>
    </cfRule>
    <cfRule type="cellIs" dxfId="108" priority="1022" operator="lessThan">
      <formula>M52*95%</formula>
    </cfRule>
    <cfRule type="cellIs" dxfId="107" priority="1024" operator="between">
      <formula>M52*0.95</formula>
      <formula>M52*1.2</formula>
    </cfRule>
    <cfRule type="expression" priority="1020">
      <formula>$C53=M$5</formula>
    </cfRule>
    <cfRule type="cellIs" dxfId="106" priority="1021" stopIfTrue="1" operator="equal">
      <formula>0</formula>
    </cfRule>
  </conditionalFormatting>
  <conditionalFormatting sqref="M18:O19">
    <cfRule type="expression" dxfId="105" priority="270" stopIfTrue="1">
      <formula>$C18=M$7</formula>
    </cfRule>
    <cfRule type="expression" dxfId="104" priority="271" stopIfTrue="1">
      <formula>$C18&lt;M$7</formula>
    </cfRule>
    <cfRule type="expression" dxfId="103" priority="272" stopIfTrue="1">
      <formula>$C18=M$7</formula>
    </cfRule>
    <cfRule type="expression" dxfId="102" priority="273" stopIfTrue="1">
      <formula>$C18&lt;M$7</formula>
    </cfRule>
  </conditionalFormatting>
  <conditionalFormatting sqref="M52:O52">
    <cfRule type="expression" dxfId="101" priority="1038" stopIfTrue="1">
      <formula>$C52&lt;M$7</formula>
    </cfRule>
    <cfRule type="expression" dxfId="100" priority="1037" stopIfTrue="1">
      <formula>$C52=M$7</formula>
    </cfRule>
  </conditionalFormatting>
  <conditionalFormatting sqref="N20">
    <cfRule type="expression" dxfId="99" priority="1" stopIfTrue="1">
      <formula>$C20=N$7</formula>
    </cfRule>
    <cfRule type="expression" dxfId="98" priority="2" stopIfTrue="1">
      <formula>$C20&lt;N$7</formula>
    </cfRule>
  </conditionalFormatting>
  <conditionalFormatting sqref="N20:O20">
    <cfRule type="expression" dxfId="97" priority="3" stopIfTrue="1">
      <formula>$C20=N$7</formula>
    </cfRule>
    <cfRule type="expression" dxfId="96" priority="4" stopIfTrue="1">
      <formula>$C20&lt;N$7</formula>
    </cfRule>
  </conditionalFormatting>
  <conditionalFormatting sqref="N21:O21">
    <cfRule type="cellIs" dxfId="95" priority="101" operator="greaterThan">
      <formula>N20*120%</formula>
    </cfRule>
    <cfRule type="cellIs" dxfId="94" priority="99" stopIfTrue="1" operator="equal">
      <formula>0</formula>
    </cfRule>
    <cfRule type="cellIs" dxfId="93" priority="102" operator="between">
      <formula>N20*0.95</formula>
      <formula>N20*1.2</formula>
    </cfRule>
    <cfRule type="cellIs" dxfId="92" priority="100" operator="lessThan">
      <formula>N20*95%</formula>
    </cfRule>
    <cfRule type="expression" priority="98">
      <formula>$C21=N$5</formula>
    </cfRule>
  </conditionalFormatting>
  <conditionalFormatting sqref="N53:O53">
    <cfRule type="expression" dxfId="91" priority="832" stopIfTrue="1">
      <formula>$C53&lt;N$7</formula>
    </cfRule>
    <cfRule type="expression" dxfId="90" priority="831" stopIfTrue="1">
      <formula>$C53=N$7</formula>
    </cfRule>
  </conditionalFormatting>
  <conditionalFormatting sqref="N54:O54">
    <cfRule type="cellIs" dxfId="89" priority="1017" operator="lessThan">
      <formula>N53*95%</formula>
    </cfRule>
    <cfRule type="expression" priority="1015">
      <formula>$C54=N$5</formula>
    </cfRule>
    <cfRule type="cellIs" dxfId="88" priority="1016" stopIfTrue="1" operator="equal">
      <formula>0</formula>
    </cfRule>
    <cfRule type="cellIs" dxfId="87" priority="1018" operator="greaterThan">
      <formula>N53*120%</formula>
    </cfRule>
    <cfRule type="cellIs" dxfId="86" priority="1019" operator="between">
      <formula>N53*0.95</formula>
      <formula>N53*1.2</formula>
    </cfRule>
  </conditionalFormatting>
  <conditionalFormatting sqref="N83:O86">
    <cfRule type="expression" dxfId="85" priority="178" stopIfTrue="1">
      <formula>$C83=N$7</formula>
    </cfRule>
    <cfRule type="expression" dxfId="84" priority="179" stopIfTrue="1">
      <formula>$C83&lt;N$7</formula>
    </cfRule>
  </conditionalFormatting>
  <conditionalFormatting sqref="N87:P87 Q87:S88 R89:S90">
    <cfRule type="expression" dxfId="83" priority="183" stopIfTrue="1">
      <formula>$C87&lt;N$7</formula>
    </cfRule>
    <cfRule type="expression" dxfId="82" priority="182" stopIfTrue="1">
      <formula>$C87=N$7</formula>
    </cfRule>
  </conditionalFormatting>
  <conditionalFormatting sqref="N83:S86">
    <cfRule type="expression" dxfId="81" priority="180" stopIfTrue="1">
      <formula>$C83=N$7</formula>
    </cfRule>
    <cfRule type="expression" dxfId="80" priority="181" stopIfTrue="1">
      <formula>$C83&lt;N$7</formula>
    </cfRule>
  </conditionalFormatting>
  <conditionalFormatting sqref="O20">
    <cfRule type="expression" dxfId="79" priority="269" stopIfTrue="1">
      <formula>$C20&lt;O$7</formula>
    </cfRule>
    <cfRule type="expression" dxfId="78" priority="268" stopIfTrue="1">
      <formula>$C20=O$7</formula>
    </cfRule>
  </conditionalFormatting>
  <conditionalFormatting sqref="P22">
    <cfRule type="expression" priority="76">
      <formula>$C22=P$5</formula>
    </cfRule>
    <cfRule type="cellIs" dxfId="77" priority="78" operator="lessThan">
      <formula>P21*95%</formula>
    </cfRule>
    <cfRule type="cellIs" dxfId="76" priority="80" operator="between">
      <formula>P21*0.95</formula>
      <formula>P21*1.2</formula>
    </cfRule>
    <cfRule type="cellIs" dxfId="75" priority="79" operator="greaterThan">
      <formula>P21*120%</formula>
    </cfRule>
    <cfRule type="cellIs" dxfId="74" priority="77" stopIfTrue="1" operator="equal">
      <formula>0</formula>
    </cfRule>
  </conditionalFormatting>
  <conditionalFormatting sqref="P23">
    <cfRule type="expression" dxfId="73" priority="533" stopIfTrue="1">
      <formula>$C23&lt;P$7</formula>
    </cfRule>
    <cfRule type="expression" dxfId="72" priority="532" stopIfTrue="1">
      <formula>$C23=P$7</formula>
    </cfRule>
  </conditionalFormatting>
  <conditionalFormatting sqref="P55 Q56 R57 S58">
    <cfRule type="cellIs" dxfId="71" priority="1134" operator="lessThan">
      <formula>P54*95%</formula>
    </cfRule>
    <cfRule type="expression" priority="1132">
      <formula>$C55=P$5</formula>
    </cfRule>
  </conditionalFormatting>
  <conditionalFormatting sqref="P55">
    <cfRule type="cellIs" dxfId="70" priority="1012" stopIfTrue="1" operator="equal">
      <formula>0</formula>
    </cfRule>
    <cfRule type="cellIs" dxfId="69" priority="1013" operator="greaterThan">
      <formula>P54*120%</formula>
    </cfRule>
    <cfRule type="cellIs" dxfId="68" priority="1014" operator="between">
      <formula>P54*0.95</formula>
      <formula>P54*1.2</formula>
    </cfRule>
  </conditionalFormatting>
  <conditionalFormatting sqref="P46:R54">
    <cfRule type="expression" dxfId="67" priority="824" stopIfTrue="1">
      <formula>$C46=P$7</formula>
    </cfRule>
    <cfRule type="expression" dxfId="66" priority="825" stopIfTrue="1">
      <formula>$C46&lt;P$7</formula>
    </cfRule>
  </conditionalFormatting>
  <conditionalFormatting sqref="P15:S20 P21 Q21:S22 R23:S23 S24">
    <cfRule type="expression" dxfId="65" priority="280" stopIfTrue="1">
      <formula>$C15=P$7</formula>
    </cfRule>
    <cfRule type="expression" dxfId="64" priority="281" stopIfTrue="1">
      <formula>$C15&lt;P$7</formula>
    </cfRule>
  </conditionalFormatting>
  <conditionalFormatting sqref="P15:S20 P21 Q21:S22 R23:S23">
    <cfRule type="expression" dxfId="63" priority="278" stopIfTrue="1">
      <formula>$C15=P$7</formula>
    </cfRule>
    <cfRule type="expression" dxfId="62" priority="279" stopIfTrue="1">
      <formula>$C15&lt;P$7</formula>
    </cfRule>
  </conditionalFormatting>
  <conditionalFormatting sqref="P24:S24">
    <cfRule type="expression" dxfId="61" priority="224" stopIfTrue="1">
      <formula>$C24=P$7</formula>
    </cfRule>
    <cfRule type="expression" dxfId="60" priority="225" stopIfTrue="1">
      <formula>$C24&lt;P$7</formula>
    </cfRule>
  </conditionalFormatting>
  <conditionalFormatting sqref="P25:S25">
    <cfRule type="expression" dxfId="59" priority="221" stopIfTrue="1">
      <formula>$C25&lt;P$7</formula>
    </cfRule>
    <cfRule type="expression" dxfId="58" priority="220" stopIfTrue="1">
      <formula>$C25=P$7</formula>
    </cfRule>
  </conditionalFormatting>
  <conditionalFormatting sqref="P33:S33">
    <cfRule type="expression" dxfId="57" priority="1230" stopIfTrue="1">
      <formula>P$27=0</formula>
    </cfRule>
  </conditionalFormatting>
  <conditionalFormatting sqref="P66:S66">
    <cfRule type="expression" dxfId="56" priority="1084" stopIfTrue="1">
      <formula>P$27=0</formula>
    </cfRule>
    <cfRule type="cellIs" dxfId="55" priority="1086" operator="lessThan">
      <formula>0</formula>
    </cfRule>
    <cfRule type="cellIs" dxfId="54" priority="1085" operator="greaterThan">
      <formula>0</formula>
    </cfRule>
  </conditionalFormatting>
  <conditionalFormatting sqref="P83:S88 Q89:S89 S90:S91">
    <cfRule type="expression" dxfId="53" priority="185" stopIfTrue="1">
      <formula>$C83&lt;P$7</formula>
    </cfRule>
    <cfRule type="expression" dxfId="52" priority="184" stopIfTrue="1">
      <formula>$C83=P$7</formula>
    </cfRule>
  </conditionalFormatting>
  <conditionalFormatting sqref="P99:S99">
    <cfRule type="cellIs" dxfId="51" priority="940" operator="lessThan">
      <formula>0</formula>
    </cfRule>
    <cfRule type="expression" dxfId="50" priority="938" stopIfTrue="1">
      <formula>P$27=0</formula>
    </cfRule>
    <cfRule type="cellIs" dxfId="49" priority="939" operator="greaterThan">
      <formula>0</formula>
    </cfRule>
  </conditionalFormatting>
  <conditionalFormatting sqref="Q23">
    <cfRule type="cellIs" dxfId="48" priority="75" operator="between">
      <formula>Q22*0.95</formula>
      <formula>Q22*1.2</formula>
    </cfRule>
    <cfRule type="cellIs" dxfId="47" priority="74" operator="greaterThan">
      <formula>Q22*120%</formula>
    </cfRule>
    <cfRule type="cellIs" dxfId="46" priority="73" operator="lessThan">
      <formula>Q22*95%</formula>
    </cfRule>
    <cfRule type="cellIs" dxfId="45" priority="72" stopIfTrue="1" operator="equal">
      <formula>0</formula>
    </cfRule>
    <cfRule type="expression" priority="71">
      <formula>$C23=Q$5</formula>
    </cfRule>
  </conditionalFormatting>
  <conditionalFormatting sqref="Q56">
    <cfRule type="cellIs" dxfId="44" priority="1010" operator="greaterThan">
      <formula>Q55*120%</formula>
    </cfRule>
    <cfRule type="cellIs" dxfId="43" priority="1009" stopIfTrue="1" operator="equal">
      <formula>0</formula>
    </cfRule>
    <cfRule type="cellIs" dxfId="42" priority="1011" operator="between">
      <formula>Q55*0.95</formula>
      <formula>Q55*1.2</formula>
    </cfRule>
  </conditionalFormatting>
  <conditionalFormatting sqref="R24">
    <cfRule type="expression" dxfId="41" priority="222" stopIfTrue="1">
      <formula>$C24=R$7</formula>
    </cfRule>
    <cfRule type="expression" dxfId="40" priority="223" stopIfTrue="1">
      <formula>$C24&lt;R$7</formula>
    </cfRule>
  </conditionalFormatting>
  <conditionalFormatting sqref="R57">
    <cfRule type="cellIs" dxfId="39" priority="1006" stopIfTrue="1" operator="equal">
      <formula>0</formula>
    </cfRule>
    <cfRule type="cellIs" dxfId="38" priority="1008" operator="between">
      <formula>R56*0.95</formula>
      <formula>R56*1.2</formula>
    </cfRule>
    <cfRule type="cellIs" dxfId="37" priority="1007" operator="greaterThan">
      <formula>R56*120%</formula>
    </cfRule>
  </conditionalFormatting>
  <conditionalFormatting sqref="S25">
    <cfRule type="expression" dxfId="36" priority="218" stopIfTrue="1">
      <formula>$C25=S$7</formula>
    </cfRule>
    <cfRule type="expression" dxfId="35" priority="219" stopIfTrue="1">
      <formula>$C25&lt;S$7</formula>
    </cfRule>
  </conditionalFormatting>
  <conditionalFormatting sqref="S30">
    <cfRule type="cellIs" dxfId="34" priority="1250" operator="greaterThan">
      <formula>$K$31</formula>
    </cfRule>
  </conditionalFormatting>
  <conditionalFormatting sqref="S58">
    <cfRule type="cellIs" dxfId="33" priority="1005" operator="between">
      <formula>S57*0.95</formula>
      <formula>S57*1.2</formula>
    </cfRule>
    <cfRule type="cellIs" dxfId="32" priority="1003" stopIfTrue="1" operator="equal">
      <formula>0</formula>
    </cfRule>
    <cfRule type="cellIs" dxfId="31" priority="1004" operator="greaterThan">
      <formula>S57*120%</formula>
    </cfRule>
  </conditionalFormatting>
  <conditionalFormatting sqref="S63">
    <cfRule type="cellIs" dxfId="30" priority="1104" operator="greaterThan">
      <formula>$K$31</formula>
    </cfRule>
  </conditionalFormatting>
  <conditionalFormatting sqref="S96">
    <cfRule type="cellIs" dxfId="29" priority="958" operator="greaterThan">
      <formula>$K$31</formula>
    </cfRule>
  </conditionalFormatting>
  <conditionalFormatting sqref="T12:T25">
    <cfRule type="expression" dxfId="28" priority="282" stopIfTrue="1">
      <formula>$C12=T$7</formula>
    </cfRule>
    <cfRule type="expression" dxfId="27" priority="283" stopIfTrue="1">
      <formula>$C12&lt;T$7</formula>
    </cfRule>
  </conditionalFormatting>
  <conditionalFormatting sqref="T45:T58 Q55:R55 R56">
    <cfRule type="expression" dxfId="26" priority="816" stopIfTrue="1">
      <formula>$C45&lt;Q$7</formula>
    </cfRule>
    <cfRule type="expression" dxfId="25" priority="815" stopIfTrue="1">
      <formula>$C45=Q$7</formula>
    </cfRule>
  </conditionalFormatting>
  <conditionalFormatting sqref="T78:T91">
    <cfRule type="expression" dxfId="24" priority="186" stopIfTrue="1">
      <formula>$C78=T$7</formula>
    </cfRule>
    <cfRule type="expression" dxfId="23" priority="187" stopIfTrue="1">
      <formula>$C78&lt;T$7</formula>
    </cfRule>
  </conditionalFormatting>
  <conditionalFormatting sqref="T32:W32 U26:W27 U35:W35">
    <cfRule type="expression" dxfId="22" priority="1256" stopIfTrue="1">
      <formula>AND($B$4&lt;$F$7,T$13&gt;$F$7)</formula>
    </cfRule>
  </conditionalFormatting>
  <conditionalFormatting sqref="T32:W32">
    <cfRule type="expression" dxfId="21" priority="1222" stopIfTrue="1">
      <formula>AND($B$4&lt;$G$7,T$13&gt;$G$7)</formula>
    </cfRule>
  </conditionalFormatting>
  <conditionalFormatting sqref="T65:W65 U59:W60 U68:W68">
    <cfRule type="expression" dxfId="20" priority="1110" stopIfTrue="1">
      <formula>AND($B$4&lt;$F$7,T$13&gt;$F$7)</formula>
    </cfRule>
  </conditionalFormatting>
  <conditionalFormatting sqref="T65:W65">
    <cfRule type="expression" dxfId="19" priority="1076" stopIfTrue="1">
      <formula>AND($B$4&lt;$G$7,T$13&gt;$G$7)</formula>
    </cfRule>
  </conditionalFormatting>
  <conditionalFormatting sqref="T98:W98 U92:W93 U101:W101">
    <cfRule type="expression" dxfId="18" priority="964" stopIfTrue="1">
      <formula>AND($B$4&lt;$F$7,T$13&gt;$F$7)</formula>
    </cfRule>
  </conditionalFormatting>
  <conditionalFormatting sqref="T98:W98">
    <cfRule type="expression" dxfId="17" priority="930" stopIfTrue="1">
      <formula>AND($B$4&lt;$G$7,T$13&gt;$G$7)</formula>
    </cfRule>
  </conditionalFormatting>
  <conditionalFormatting sqref="U29:W31">
    <cfRule type="expression" dxfId="16" priority="1289" stopIfTrue="1">
      <formula>AND(#REF!&lt;#REF!,U$14&gt;#REF!)</formula>
    </cfRule>
  </conditionalFormatting>
  <conditionalFormatting sqref="U33:W34">
    <cfRule type="expression" dxfId="15" priority="1221" stopIfTrue="1">
      <formula>AND($B$2&lt;$F$5,U$13&gt;$F$5)</formula>
    </cfRule>
  </conditionalFormatting>
  <conditionalFormatting sqref="U66:W67">
    <cfRule type="expression" dxfId="14" priority="1075" stopIfTrue="1">
      <formula>AND($B$2&lt;$F$5,U$13&gt;$F$5)</formula>
    </cfRule>
  </conditionalFormatting>
  <conditionalFormatting sqref="U99:W100">
    <cfRule type="expression" dxfId="13" priority="929" stopIfTrue="1">
      <formula>AND($B$2&lt;$F$5,U$13&gt;$F$5)</formula>
    </cfRule>
  </conditionalFormatting>
  <conditionalFormatting sqref="U62:X64">
    <cfRule type="expression" dxfId="12" priority="1143" stopIfTrue="1">
      <formula>AND(#REF!&lt;#REF!,U$14&gt;#REF!)</formula>
    </cfRule>
  </conditionalFormatting>
  <conditionalFormatting sqref="U95:X97">
    <cfRule type="expression" dxfId="11" priority="997" stopIfTrue="1">
      <formula>AND(#REF!&lt;#REF!,U$14&gt;#REF!)</formula>
    </cfRule>
  </conditionalFormatting>
  <conditionalFormatting sqref="W32">
    <cfRule type="expression" dxfId="10" priority="1223" stopIfTrue="1">
      <formula>AND($B$4&lt;$G$7,W$15&gt;$G$7)</formula>
    </cfRule>
    <cfRule type="expression" dxfId="9" priority="1224" stopIfTrue="1">
      <formula>AND($B$4&lt;$F$7,W$15&gt;$F$7)</formula>
    </cfRule>
    <cfRule type="expression" dxfId="8" priority="1225" stopIfTrue="1">
      <formula>AND($B$4&lt;$I$7,W$15&gt;$I$7)</formula>
    </cfRule>
  </conditionalFormatting>
  <conditionalFormatting sqref="W65">
    <cfRule type="expression" dxfId="7" priority="1079" stopIfTrue="1">
      <formula>AND($B$4&lt;$I$7,W$15&gt;$I$7)</formula>
    </cfRule>
    <cfRule type="expression" dxfId="6" priority="1078" stopIfTrue="1">
      <formula>AND($B$4&lt;$F$7,W$15&gt;$F$7)</formula>
    </cfRule>
    <cfRule type="expression" dxfId="5" priority="1077" stopIfTrue="1">
      <formula>AND($B$4&lt;$G$7,W$15&gt;$G$7)</formula>
    </cfRule>
  </conditionalFormatting>
  <conditionalFormatting sqref="W98">
    <cfRule type="expression" dxfId="4" priority="932" stopIfTrue="1">
      <formula>AND($B$4&lt;$F$7,W$15&gt;$F$7)</formula>
    </cfRule>
    <cfRule type="expression" dxfId="3" priority="931" stopIfTrue="1">
      <formula>AND($B$4&lt;$G$7,W$15&gt;$G$7)</formula>
    </cfRule>
    <cfRule type="expression" dxfId="2" priority="933" stopIfTrue="1">
      <formula>AND($B$4&lt;$I$7,W$15&gt;$I$7)</formula>
    </cfRule>
  </conditionalFormatting>
  <conditionalFormatting sqref="X26:X32">
    <cfRule type="expression" dxfId="1" priority="4673" stopIfTrue="1">
      <formula>AND(#REF!&lt;#REF!,X$14&gt;#REF!)</formula>
    </cfRule>
  </conditionalFormatting>
  <conditionalFormatting sqref="X59:X60 X92:X93">
    <cfRule type="expression" dxfId="0" priority="9000" stopIfTrue="1">
      <formula>AND(#REF!&lt;#REF!,X$14&gt;#REF!)</formula>
    </cfRule>
  </conditionalFormatting>
  <pageMargins left="0.7" right="0.7" top="0.75" bottom="0.75" header="0.3" footer="0.3"/>
  <pageSetup paperSize="9" orientation="portrait" r:id="rId1"/>
  <ignoredErrors>
    <ignoredError sqref="T44:V44" formula="1"/>
    <ignoredError sqref="F11 Q11:V11 F84:H84 T77:V77" formula="1" unlockedFormula="1"/>
    <ignoredError sqref="B6:W7 B12:W22 B11:E11 W11 G11:P11 B10:C10 T10:W10 B72:W75 B78:C78 B77:S77 W77 B89:F89 B84:E84 I84:J84 B91:W100 B90:F90 H90:Q90 W101:W102 W35:W36 B76:C76 T76:W76 B83:H83 B79:C79 T79:W79 T78:W78 B80:E80 T80:W80 B81:F81 T81:W81 B82:G82 T82:W82 T83:W83 T84:W84 B85:K85 T85:W85 B27:W29 B26:K26 T26:W26 B31:W34 B30:C30 W30 B86:L86 T86:W86 B87:M87 T87:W87 B88:O88 T88:W88 T89:W89 T90:W90 H89:P89 B25:W25 B23:C24 Q23:W24 C5:W5 C71:W71 B9:W9 B8:U8 W8" unlockedFormula="1"/>
    <ignoredError sqref="T101:V102 T35:V36" formulaRange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Linearity</vt:lpstr>
      <vt:lpstr>OL -Overall</vt:lpstr>
      <vt:lpstr>OL-Onshore</vt:lpstr>
      <vt:lpstr>OL-Overseas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Naresh Sharma</dc:creator>
  <cp:lastModifiedBy>Patil Bhuvaneshwari</cp:lastModifiedBy>
  <dcterms:created xsi:type="dcterms:W3CDTF">2017-04-03T12:04:18Z</dcterms:created>
  <dcterms:modified xsi:type="dcterms:W3CDTF">2026-02-02T10:11:11Z</dcterms:modified>
</cp:coreProperties>
</file>