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SOP\docs\sales_opt_support\consumer_business\excel\"/>
    </mc:Choice>
  </mc:AlternateContent>
  <xr:revisionPtr revIDLastSave="0" documentId="8_{3499FC7D-1A3C-4A33-B54E-11860C57714D}" xr6:coauthVersionLast="44" xr6:coauthVersionMax="44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Linearity" sheetId="7" state="hidden" r:id="rId1"/>
    <sheet name="SI -Overall" sheetId="5" r:id="rId2"/>
    <sheet name="SI-Onshore" sheetId="4" r:id="rId3"/>
    <sheet name="SI-Overseas" sheetId="1" r:id="rId4"/>
    <sheet name="BD" sheetId="2" state="hidden" r:id="rId5"/>
    <sheet name="NP" sheetId="9" state="hidden" r:id="rId6"/>
    <sheet name="SL" sheetId="8" state="hidden" r:id="rId7"/>
  </sheets>
  <definedNames>
    <definedName name="PERF_GREEN">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20" i="1" l="1"/>
  <c r="Q20" i="1"/>
  <c r="O20" i="1"/>
  <c r="M20" i="1"/>
  <c r="L20" i="1"/>
  <c r="R21" i="1"/>
  <c r="Q21" i="1"/>
  <c r="P21" i="1"/>
  <c r="O21" i="1"/>
  <c r="N21" i="1"/>
  <c r="M21" i="1"/>
  <c r="P20" i="1"/>
  <c r="N20" i="1"/>
  <c r="T8" i="1"/>
  <c r="T8" i="4"/>
  <c r="S76" i="4"/>
  <c r="S43" i="4"/>
  <c r="D46" i="1"/>
  <c r="D2" i="5"/>
  <c r="S8" i="5"/>
  <c r="S9" i="5" l="1"/>
  <c r="U69" i="4"/>
  <c r="T69" i="4"/>
  <c r="S69" i="4"/>
  <c r="U68" i="4"/>
  <c r="T68" i="4"/>
  <c r="S68" i="4"/>
  <c r="U102" i="4"/>
  <c r="U101" i="4"/>
  <c r="T102" i="4"/>
  <c r="T101" i="4"/>
  <c r="S102" i="4"/>
  <c r="S101" i="4"/>
  <c r="H44" i="1" l="1"/>
  <c r="G44" i="1"/>
  <c r="F44" i="1"/>
  <c r="E44" i="1"/>
  <c r="R44" i="1"/>
  <c r="Q44" i="1"/>
  <c r="P44" i="1"/>
  <c r="O44" i="1"/>
  <c r="N44" i="1"/>
  <c r="M44" i="1"/>
  <c r="L44" i="1"/>
  <c r="K44" i="1"/>
  <c r="J44" i="1"/>
  <c r="I44" i="1"/>
  <c r="R39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P22" i="4" l="1"/>
  <c r="Q22" i="4"/>
  <c r="R22" i="4"/>
  <c r="D1" i="4"/>
  <c r="R45" i="5" l="1"/>
  <c r="Q45" i="5"/>
  <c r="P45" i="5"/>
  <c r="O45" i="5"/>
  <c r="N45" i="5"/>
  <c r="M45" i="5"/>
  <c r="L45" i="5"/>
  <c r="K45" i="5"/>
  <c r="J45" i="5"/>
  <c r="I45" i="5"/>
  <c r="H45" i="5"/>
  <c r="G45" i="5"/>
  <c r="F45" i="5"/>
  <c r="E45" i="5"/>
  <c r="R69" i="5"/>
  <c r="Q69" i="5"/>
  <c r="P69" i="5"/>
  <c r="U69" i="5" s="1"/>
  <c r="O69" i="5"/>
  <c r="N69" i="5"/>
  <c r="M69" i="5"/>
  <c r="L69" i="5"/>
  <c r="K69" i="5"/>
  <c r="J69" i="5"/>
  <c r="I69" i="5"/>
  <c r="H69" i="5"/>
  <c r="G69" i="5"/>
  <c r="F69" i="5"/>
  <c r="E69" i="5"/>
  <c r="D69" i="5"/>
  <c r="R68" i="5"/>
  <c r="Q68" i="5"/>
  <c r="P68" i="5"/>
  <c r="O68" i="5"/>
  <c r="N68" i="5"/>
  <c r="M68" i="5"/>
  <c r="L68" i="5"/>
  <c r="K68" i="5"/>
  <c r="J68" i="5"/>
  <c r="I68" i="5"/>
  <c r="H68" i="5"/>
  <c r="G68" i="5"/>
  <c r="F68" i="5"/>
  <c r="E68" i="5"/>
  <c r="D68" i="5"/>
  <c r="R102" i="5"/>
  <c r="Q102" i="5"/>
  <c r="P102" i="5"/>
  <c r="O102" i="5"/>
  <c r="N102" i="5"/>
  <c r="M102" i="5"/>
  <c r="L102" i="5"/>
  <c r="K102" i="5"/>
  <c r="J102" i="5"/>
  <c r="I102" i="5"/>
  <c r="H102" i="5"/>
  <c r="G102" i="5"/>
  <c r="F102" i="5"/>
  <c r="E102" i="5"/>
  <c r="D102" i="5"/>
  <c r="R101" i="5"/>
  <c r="Q101" i="5"/>
  <c r="P101" i="5"/>
  <c r="O101" i="5"/>
  <c r="N101" i="5"/>
  <c r="M101" i="5"/>
  <c r="L101" i="5"/>
  <c r="K101" i="5"/>
  <c r="J101" i="5"/>
  <c r="I101" i="5"/>
  <c r="H101" i="5"/>
  <c r="G101" i="5"/>
  <c r="F101" i="5"/>
  <c r="E101" i="5"/>
  <c r="D101" i="5"/>
  <c r="U101" i="1"/>
  <c r="T101" i="1"/>
  <c r="S101" i="1"/>
  <c r="T101" i="5" l="1"/>
  <c r="J36" i="5"/>
  <c r="Q36" i="5"/>
  <c r="R36" i="5"/>
  <c r="S69" i="5"/>
  <c r="S102" i="5"/>
  <c r="V101" i="1"/>
  <c r="P35" i="5"/>
  <c r="Q35" i="5"/>
  <c r="T68" i="5"/>
  <c r="H35" i="5"/>
  <c r="I35" i="5"/>
  <c r="S68" i="5"/>
  <c r="S101" i="5"/>
  <c r="F35" i="5"/>
  <c r="N35" i="5"/>
  <c r="G36" i="5"/>
  <c r="U102" i="5"/>
  <c r="O36" i="5"/>
  <c r="E35" i="5"/>
  <c r="M35" i="5"/>
  <c r="F36" i="5"/>
  <c r="N36" i="5"/>
  <c r="T102" i="5"/>
  <c r="J35" i="5"/>
  <c r="R35" i="5"/>
  <c r="K36" i="5"/>
  <c r="K35" i="5"/>
  <c r="L36" i="5"/>
  <c r="L35" i="5"/>
  <c r="E36" i="5"/>
  <c r="M36" i="5"/>
  <c r="G35" i="5"/>
  <c r="O35" i="5"/>
  <c r="H36" i="5"/>
  <c r="P36" i="5"/>
  <c r="U101" i="5"/>
  <c r="I36" i="5"/>
  <c r="T69" i="5"/>
  <c r="V69" i="5" s="1"/>
  <c r="D36" i="5"/>
  <c r="U68" i="5"/>
  <c r="D35" i="5"/>
  <c r="R36" i="4"/>
  <c r="Q36" i="4"/>
  <c r="P36" i="4"/>
  <c r="O36" i="4"/>
  <c r="N36" i="4"/>
  <c r="M36" i="4"/>
  <c r="L36" i="4"/>
  <c r="K36" i="4"/>
  <c r="J36" i="4"/>
  <c r="I36" i="4"/>
  <c r="H36" i="4"/>
  <c r="G36" i="4"/>
  <c r="F36" i="4"/>
  <c r="E36" i="4"/>
  <c r="D36" i="4"/>
  <c r="R35" i="4"/>
  <c r="Q35" i="4"/>
  <c r="P35" i="4"/>
  <c r="O35" i="4"/>
  <c r="N35" i="4"/>
  <c r="M35" i="4"/>
  <c r="L35" i="4"/>
  <c r="K35" i="4"/>
  <c r="J35" i="4"/>
  <c r="I35" i="4"/>
  <c r="H35" i="4"/>
  <c r="G35" i="4"/>
  <c r="F35" i="4"/>
  <c r="E35" i="4"/>
  <c r="D35" i="4"/>
  <c r="U102" i="1"/>
  <c r="T102" i="1"/>
  <c r="S102" i="1"/>
  <c r="U35" i="4" l="1"/>
  <c r="V68" i="5"/>
  <c r="T36" i="4"/>
  <c r="S36" i="4"/>
  <c r="U36" i="4"/>
  <c r="V101" i="5"/>
  <c r="S35" i="4"/>
  <c r="T35" i="4"/>
  <c r="V102" i="5"/>
  <c r="V102" i="1"/>
  <c r="U36" i="5"/>
  <c r="T36" i="5"/>
  <c r="S36" i="5"/>
  <c r="U35" i="5"/>
  <c r="T35" i="5"/>
  <c r="S35" i="5"/>
  <c r="V36" i="5" l="1"/>
  <c r="V35" i="5"/>
  <c r="I17" i="4"/>
  <c r="R10" i="1"/>
  <c r="Q10" i="1"/>
  <c r="P10" i="1"/>
  <c r="O10" i="1"/>
  <c r="N10" i="1"/>
  <c r="M10" i="1"/>
  <c r="L10" i="1"/>
  <c r="K10" i="1"/>
  <c r="J10" i="1"/>
  <c r="I10" i="1"/>
  <c r="H10" i="1"/>
  <c r="G10" i="1"/>
  <c r="F10" i="1"/>
  <c r="E10" i="1"/>
  <c r="D10" i="1"/>
  <c r="D2" i="4" l="1"/>
  <c r="G82" i="5" l="1"/>
  <c r="R83" i="5"/>
  <c r="Q83" i="5"/>
  <c r="P83" i="5"/>
  <c r="O83" i="5"/>
  <c r="N83" i="5"/>
  <c r="M83" i="5"/>
  <c r="L83" i="5"/>
  <c r="K83" i="5"/>
  <c r="J83" i="5"/>
  <c r="I83" i="5"/>
  <c r="R82" i="5"/>
  <c r="Q82" i="5"/>
  <c r="P82" i="5"/>
  <c r="O82" i="5"/>
  <c r="N82" i="5"/>
  <c r="M82" i="5"/>
  <c r="L82" i="5"/>
  <c r="K82" i="5"/>
  <c r="J82" i="5"/>
  <c r="I82" i="5"/>
  <c r="H82" i="5"/>
  <c r="R81" i="5"/>
  <c r="Q81" i="5"/>
  <c r="P81" i="5"/>
  <c r="O81" i="5"/>
  <c r="N81" i="5"/>
  <c r="M81" i="5"/>
  <c r="L81" i="5"/>
  <c r="K81" i="5"/>
  <c r="J81" i="5"/>
  <c r="I81" i="5"/>
  <c r="H81" i="5"/>
  <c r="G81" i="5"/>
  <c r="F81" i="5"/>
  <c r="R50" i="5"/>
  <c r="Q50" i="5"/>
  <c r="P50" i="5"/>
  <c r="O50" i="5"/>
  <c r="N50" i="5"/>
  <c r="M50" i="5"/>
  <c r="L50" i="5"/>
  <c r="K50" i="5"/>
  <c r="J50" i="5"/>
  <c r="I50" i="5"/>
  <c r="M49" i="5"/>
  <c r="L49" i="5"/>
  <c r="K49" i="5"/>
  <c r="J49" i="5"/>
  <c r="I49" i="5"/>
  <c r="H49" i="5"/>
  <c r="G49" i="5"/>
  <c r="R48" i="5"/>
  <c r="Q48" i="5"/>
  <c r="P48" i="5"/>
  <c r="O48" i="5"/>
  <c r="N48" i="5"/>
  <c r="M48" i="5"/>
  <c r="L48" i="5"/>
  <c r="K48" i="5"/>
  <c r="J48" i="5"/>
  <c r="I48" i="5"/>
  <c r="H48" i="5"/>
  <c r="G48" i="5"/>
  <c r="F48" i="5"/>
  <c r="R47" i="5"/>
  <c r="Q47" i="5"/>
  <c r="P47" i="5"/>
  <c r="O47" i="5"/>
  <c r="N47" i="5"/>
  <c r="M47" i="5"/>
  <c r="L47" i="5"/>
  <c r="K47" i="5"/>
  <c r="J47" i="5"/>
  <c r="I47" i="5"/>
  <c r="H47" i="5"/>
  <c r="G47" i="5"/>
  <c r="E14" i="1"/>
  <c r="G15" i="5" l="1"/>
  <c r="L17" i="5"/>
  <c r="K17" i="5"/>
  <c r="L15" i="5"/>
  <c r="M17" i="5"/>
  <c r="M15" i="5"/>
  <c r="J15" i="5"/>
  <c r="R15" i="5"/>
  <c r="N15" i="5"/>
  <c r="K15" i="5"/>
  <c r="O15" i="5"/>
  <c r="H15" i="5"/>
  <c r="P15" i="5"/>
  <c r="N17" i="5"/>
  <c r="O17" i="5"/>
  <c r="J17" i="5"/>
  <c r="R17" i="5"/>
  <c r="K16" i="5"/>
  <c r="Q15" i="5"/>
  <c r="I15" i="5"/>
  <c r="P17" i="5"/>
  <c r="I17" i="5"/>
  <c r="I26" i="5" s="1"/>
  <c r="Q17" i="5"/>
  <c r="L16" i="5"/>
  <c r="M16" i="5"/>
  <c r="I16" i="5"/>
  <c r="H16" i="5"/>
  <c r="J16" i="5"/>
  <c r="G16" i="5"/>
  <c r="G26" i="5" s="1"/>
  <c r="R79" i="5" l="1"/>
  <c r="Q79" i="5"/>
  <c r="P79" i="5"/>
  <c r="O79" i="5"/>
  <c r="N79" i="5"/>
  <c r="M79" i="5"/>
  <c r="L79" i="5"/>
  <c r="K79" i="5"/>
  <c r="J79" i="5"/>
  <c r="I79" i="5"/>
  <c r="H79" i="5"/>
  <c r="G79" i="5"/>
  <c r="F79" i="5"/>
  <c r="E79" i="5"/>
  <c r="R78" i="5"/>
  <c r="Q78" i="5"/>
  <c r="P78" i="5"/>
  <c r="O78" i="5"/>
  <c r="N78" i="5"/>
  <c r="M78" i="5"/>
  <c r="L78" i="5"/>
  <c r="K78" i="5"/>
  <c r="J78" i="5"/>
  <c r="I78" i="5"/>
  <c r="H78" i="5"/>
  <c r="G78" i="5"/>
  <c r="F78" i="5"/>
  <c r="E78" i="5"/>
  <c r="N46" i="5"/>
  <c r="G46" i="5"/>
  <c r="R43" i="5"/>
  <c r="Q43" i="5"/>
  <c r="P43" i="5"/>
  <c r="O43" i="5"/>
  <c r="O60" i="5" s="1"/>
  <c r="N43" i="5"/>
  <c r="N60" i="5" s="1"/>
  <c r="M43" i="5"/>
  <c r="M60" i="5" s="1"/>
  <c r="L43" i="5"/>
  <c r="L60" i="5" s="1"/>
  <c r="K43" i="5"/>
  <c r="K60" i="5" s="1"/>
  <c r="J43" i="5"/>
  <c r="J60" i="5" s="1"/>
  <c r="I43" i="5"/>
  <c r="I60" i="5" s="1"/>
  <c r="H43" i="5"/>
  <c r="H60" i="5" s="1"/>
  <c r="G43" i="5"/>
  <c r="F43" i="5"/>
  <c r="E43" i="5"/>
  <c r="D43" i="5"/>
  <c r="I84" i="5"/>
  <c r="I85" i="5" s="1"/>
  <c r="I86" i="5" s="1"/>
  <c r="I87" i="5" s="1"/>
  <c r="I88" i="5" s="1"/>
  <c r="I89" i="5" s="1"/>
  <c r="I90" i="5" s="1"/>
  <c r="I91" i="5" s="1"/>
  <c r="G83" i="5"/>
  <c r="P80" i="5"/>
  <c r="P14" i="5" s="1"/>
  <c r="O80" i="5"/>
  <c r="O14" i="5" s="1"/>
  <c r="N80" i="5"/>
  <c r="N14" i="5" s="1"/>
  <c r="M80" i="5"/>
  <c r="M14" i="5" s="1"/>
  <c r="L80" i="5"/>
  <c r="L14" i="5" s="1"/>
  <c r="K80" i="5"/>
  <c r="K14" i="5" s="1"/>
  <c r="J80" i="5"/>
  <c r="J14" i="5" s="1"/>
  <c r="I80" i="5"/>
  <c r="I14" i="5" s="1"/>
  <c r="H80" i="5"/>
  <c r="H14" i="5" s="1"/>
  <c r="G80" i="5"/>
  <c r="G14" i="5" s="1"/>
  <c r="J76" i="5"/>
  <c r="I76" i="5"/>
  <c r="H76" i="5"/>
  <c r="G76" i="5"/>
  <c r="J75" i="5"/>
  <c r="I75" i="5"/>
  <c r="H75" i="5"/>
  <c r="G75" i="5"/>
  <c r="J74" i="5"/>
  <c r="I74" i="5"/>
  <c r="H74" i="5"/>
  <c r="G74" i="5"/>
  <c r="J73" i="5"/>
  <c r="I73" i="5"/>
  <c r="H73" i="5"/>
  <c r="G73" i="5"/>
  <c r="J72" i="5"/>
  <c r="I72" i="5"/>
  <c r="H72" i="5"/>
  <c r="G72" i="5"/>
  <c r="S76" i="1"/>
  <c r="G14" i="1"/>
  <c r="G13" i="5" l="1"/>
  <c r="J10" i="5"/>
  <c r="N13" i="5"/>
  <c r="H10" i="5"/>
  <c r="G10" i="5"/>
  <c r="I10" i="5"/>
  <c r="I95" i="5"/>
  <c r="G84" i="5"/>
  <c r="G85" i="5" l="1"/>
  <c r="M8" i="4"/>
  <c r="M74" i="4" s="1"/>
  <c r="I8" i="4"/>
  <c r="I74" i="4" s="1"/>
  <c r="J8" i="1"/>
  <c r="H8" i="1"/>
  <c r="G72" i="1"/>
  <c r="P17" i="1"/>
  <c r="O17" i="1"/>
  <c r="N17" i="1"/>
  <c r="M17" i="1"/>
  <c r="L17" i="1"/>
  <c r="K17" i="1"/>
  <c r="J17" i="1"/>
  <c r="I17" i="1"/>
  <c r="O16" i="1"/>
  <c r="N16" i="1"/>
  <c r="M16" i="1"/>
  <c r="L16" i="1"/>
  <c r="K16" i="1"/>
  <c r="J16" i="1"/>
  <c r="I16" i="1"/>
  <c r="H16" i="1"/>
  <c r="G16" i="1"/>
  <c r="O15" i="1"/>
  <c r="N15" i="1"/>
  <c r="M15" i="1"/>
  <c r="L15" i="1"/>
  <c r="K15" i="1"/>
  <c r="J15" i="1"/>
  <c r="I15" i="1"/>
  <c r="H15" i="1"/>
  <c r="G15" i="1"/>
  <c r="O14" i="1"/>
  <c r="N14" i="1"/>
  <c r="M14" i="1"/>
  <c r="L14" i="1"/>
  <c r="K14" i="1"/>
  <c r="J14" i="1"/>
  <c r="I14" i="1"/>
  <c r="H14" i="1"/>
  <c r="N13" i="1"/>
  <c r="G13" i="1"/>
  <c r="N12" i="1"/>
  <c r="G12" i="1"/>
  <c r="J9" i="1"/>
  <c r="J42" i="1" s="1"/>
  <c r="I9" i="1"/>
  <c r="I42" i="1" s="1"/>
  <c r="H9" i="1"/>
  <c r="H42" i="1" s="1"/>
  <c r="G9" i="1"/>
  <c r="G42" i="1" s="1"/>
  <c r="G8" i="1"/>
  <c r="J7" i="1"/>
  <c r="G7" i="1"/>
  <c r="P17" i="4"/>
  <c r="O17" i="4"/>
  <c r="N17" i="4"/>
  <c r="M17" i="4"/>
  <c r="L17" i="4"/>
  <c r="K17" i="4"/>
  <c r="J17" i="4"/>
  <c r="M16" i="4"/>
  <c r="L16" i="4"/>
  <c r="K16" i="4"/>
  <c r="J16" i="4"/>
  <c r="I16" i="4"/>
  <c r="H16" i="4"/>
  <c r="G16" i="4"/>
  <c r="N15" i="4"/>
  <c r="K15" i="4"/>
  <c r="J15" i="4"/>
  <c r="I15" i="4"/>
  <c r="H15" i="4"/>
  <c r="G15" i="4"/>
  <c r="Q14" i="4"/>
  <c r="P14" i="4"/>
  <c r="O14" i="4"/>
  <c r="N14" i="4"/>
  <c r="M14" i="4"/>
  <c r="L14" i="4"/>
  <c r="K14" i="4"/>
  <c r="J14" i="4"/>
  <c r="I14" i="4"/>
  <c r="H14" i="4"/>
  <c r="G14" i="4"/>
  <c r="Q13" i="4"/>
  <c r="P13" i="4"/>
  <c r="O13" i="4"/>
  <c r="N13" i="4"/>
  <c r="M13" i="4"/>
  <c r="L13" i="4"/>
  <c r="K13" i="4"/>
  <c r="J13" i="4"/>
  <c r="I13" i="4"/>
  <c r="H13" i="4"/>
  <c r="G13" i="4"/>
  <c r="Q12" i="4"/>
  <c r="P12" i="4"/>
  <c r="O12" i="4"/>
  <c r="N12" i="4"/>
  <c r="M12" i="4"/>
  <c r="L12" i="4"/>
  <c r="K12" i="4"/>
  <c r="J12" i="4"/>
  <c r="I12" i="4"/>
  <c r="H12" i="4"/>
  <c r="G12" i="4"/>
  <c r="P10" i="4"/>
  <c r="O10" i="4"/>
  <c r="N10" i="4"/>
  <c r="M10" i="4"/>
  <c r="L10" i="4"/>
  <c r="K10" i="4"/>
  <c r="J10" i="4"/>
  <c r="I10" i="4"/>
  <c r="H10" i="4"/>
  <c r="G10" i="4"/>
  <c r="P9" i="4"/>
  <c r="P75" i="4" s="1"/>
  <c r="O9" i="4"/>
  <c r="O42" i="4" s="1"/>
  <c r="N9" i="4"/>
  <c r="M9" i="4"/>
  <c r="M75" i="4" s="1"/>
  <c r="L9" i="4"/>
  <c r="L75" i="4" s="1"/>
  <c r="K9" i="4"/>
  <c r="K42" i="4" s="1"/>
  <c r="J9" i="4"/>
  <c r="I9" i="4"/>
  <c r="I75" i="4" s="1"/>
  <c r="H9" i="4"/>
  <c r="H75" i="4" s="1"/>
  <c r="G9" i="4"/>
  <c r="G42" i="4" s="1"/>
  <c r="O8" i="4"/>
  <c r="O41" i="4" s="1"/>
  <c r="N8" i="4"/>
  <c r="N74" i="4" s="1"/>
  <c r="L8" i="4"/>
  <c r="L74" i="4" s="1"/>
  <c r="K8" i="4"/>
  <c r="K41" i="4" s="1"/>
  <c r="J8" i="4"/>
  <c r="J74" i="4" s="1"/>
  <c r="H8" i="4"/>
  <c r="H74" i="4" s="1"/>
  <c r="G8" i="4"/>
  <c r="G41" i="4" s="1"/>
  <c r="P7" i="4"/>
  <c r="P73" i="4" s="1"/>
  <c r="O7" i="4"/>
  <c r="O73" i="4" s="1"/>
  <c r="N7" i="4"/>
  <c r="M7" i="4"/>
  <c r="M73" i="4" s="1"/>
  <c r="L7" i="4"/>
  <c r="L73" i="4" s="1"/>
  <c r="K7" i="4"/>
  <c r="K73" i="4" s="1"/>
  <c r="J7" i="4"/>
  <c r="I7" i="4"/>
  <c r="I40" i="4" s="1"/>
  <c r="H7" i="4"/>
  <c r="H73" i="4" s="1"/>
  <c r="G7" i="4"/>
  <c r="G73" i="4" s="1"/>
  <c r="P6" i="4"/>
  <c r="P72" i="4" s="1"/>
  <c r="O6" i="4"/>
  <c r="O39" i="4" s="1"/>
  <c r="L6" i="4"/>
  <c r="L39" i="4" s="1"/>
  <c r="K6" i="4"/>
  <c r="K39" i="4" s="1"/>
  <c r="J6" i="4"/>
  <c r="J39" i="4" s="1"/>
  <c r="I6" i="4"/>
  <c r="I72" i="4" s="1"/>
  <c r="H6" i="4"/>
  <c r="H39" i="4" s="1"/>
  <c r="G6" i="4"/>
  <c r="G39" i="4" s="1"/>
  <c r="H73" i="1" l="1"/>
  <c r="H40" i="1"/>
  <c r="G73" i="1"/>
  <c r="G40" i="1"/>
  <c r="I73" i="1"/>
  <c r="I40" i="1"/>
  <c r="J73" i="1"/>
  <c r="J40" i="1"/>
  <c r="H74" i="1"/>
  <c r="H41" i="1"/>
  <c r="J74" i="1"/>
  <c r="J41" i="1"/>
  <c r="G74" i="1"/>
  <c r="G41" i="1"/>
  <c r="K72" i="4"/>
  <c r="L72" i="4"/>
  <c r="O72" i="4"/>
  <c r="J72" i="4"/>
  <c r="I39" i="4"/>
  <c r="G72" i="4"/>
  <c r="H72" i="4"/>
  <c r="G86" i="5"/>
  <c r="M40" i="4"/>
  <c r="I73" i="4"/>
  <c r="K74" i="4"/>
  <c r="G74" i="4"/>
  <c r="I8" i="1"/>
  <c r="O74" i="4"/>
  <c r="N73" i="4"/>
  <c r="N40" i="4"/>
  <c r="J42" i="4"/>
  <c r="J75" i="4"/>
  <c r="H41" i="4"/>
  <c r="L41" i="4"/>
  <c r="J73" i="4"/>
  <c r="J40" i="4"/>
  <c r="N42" i="4"/>
  <c r="N75" i="4"/>
  <c r="I41" i="4"/>
  <c r="M41" i="4"/>
  <c r="H42" i="4"/>
  <c r="L42" i="4"/>
  <c r="J75" i="1"/>
  <c r="I75" i="1"/>
  <c r="G40" i="4"/>
  <c r="K40" i="4"/>
  <c r="O40" i="4"/>
  <c r="J41" i="4"/>
  <c r="N41" i="4"/>
  <c r="I42" i="4"/>
  <c r="M42" i="4"/>
  <c r="G75" i="4"/>
  <c r="K75" i="4"/>
  <c r="O75" i="4"/>
  <c r="G75" i="1"/>
  <c r="H40" i="4"/>
  <c r="L40" i="4"/>
  <c r="H75" i="1"/>
  <c r="I74" i="1" l="1"/>
  <c r="I41" i="1"/>
  <c r="G87" i="5"/>
  <c r="I51" i="5"/>
  <c r="I52" i="5" s="1"/>
  <c r="I53" i="5" s="1"/>
  <c r="I54" i="5" s="1"/>
  <c r="I55" i="5" s="1"/>
  <c r="I56" i="5" s="1"/>
  <c r="I57" i="5" s="1"/>
  <c r="I58" i="5" s="1"/>
  <c r="G50" i="5"/>
  <c r="G51" i="5" s="1"/>
  <c r="G52" i="5" s="1"/>
  <c r="G53" i="5" s="1"/>
  <c r="G54" i="5" s="1"/>
  <c r="G55" i="5" s="1"/>
  <c r="G56" i="5" s="1"/>
  <c r="G57" i="5" s="1"/>
  <c r="G58" i="5" s="1"/>
  <c r="R42" i="5"/>
  <c r="Q42" i="5"/>
  <c r="P42" i="5"/>
  <c r="O42" i="5"/>
  <c r="N42" i="5"/>
  <c r="M42" i="5"/>
  <c r="L42" i="5"/>
  <c r="K42" i="5"/>
  <c r="J42" i="5"/>
  <c r="I42" i="5"/>
  <c r="H42" i="5"/>
  <c r="G42" i="5"/>
  <c r="R41" i="5"/>
  <c r="O41" i="5"/>
  <c r="N41" i="5"/>
  <c r="M41" i="5"/>
  <c r="L41" i="5"/>
  <c r="K41" i="5"/>
  <c r="J41" i="5"/>
  <c r="I41" i="5"/>
  <c r="H41" i="5"/>
  <c r="G41" i="5"/>
  <c r="R40" i="5"/>
  <c r="Q40" i="5"/>
  <c r="P40" i="5"/>
  <c r="O40" i="5"/>
  <c r="N40" i="5"/>
  <c r="M40" i="5"/>
  <c r="L40" i="5"/>
  <c r="K40" i="5"/>
  <c r="J40" i="5"/>
  <c r="I40" i="5"/>
  <c r="H40" i="5"/>
  <c r="G40" i="5"/>
  <c r="R39" i="5"/>
  <c r="Q39" i="5"/>
  <c r="P39" i="5"/>
  <c r="O39" i="5"/>
  <c r="L39" i="5"/>
  <c r="K39" i="5"/>
  <c r="J39" i="5"/>
  <c r="I39" i="5"/>
  <c r="H39" i="5"/>
  <c r="G39" i="5"/>
  <c r="G17" i="5"/>
  <c r="G18" i="5" s="1"/>
  <c r="G19" i="5" s="1"/>
  <c r="G20" i="5" s="1"/>
  <c r="G21" i="5" s="1"/>
  <c r="G22" i="5" s="1"/>
  <c r="G23" i="5" s="1"/>
  <c r="G24" i="5" s="1"/>
  <c r="G25" i="5" s="1"/>
  <c r="O22" i="4"/>
  <c r="G88" i="5" l="1"/>
  <c r="G59" i="5"/>
  <c r="G60" i="5" s="1"/>
  <c r="H94" i="5"/>
  <c r="H93" i="5"/>
  <c r="I94" i="5"/>
  <c r="I93" i="5"/>
  <c r="J94" i="5"/>
  <c r="J93" i="5"/>
  <c r="G83" i="4"/>
  <c r="G84" i="4" s="1"/>
  <c r="G85" i="4" s="1"/>
  <c r="G86" i="4" s="1"/>
  <c r="G87" i="4" s="1"/>
  <c r="G88" i="4" s="1"/>
  <c r="G89" i="4" s="1"/>
  <c r="G90" i="4" s="1"/>
  <c r="G91" i="4" s="1"/>
  <c r="L54" i="4"/>
  <c r="L55" i="4" s="1"/>
  <c r="L56" i="4" s="1"/>
  <c r="L57" i="4" s="1"/>
  <c r="L58" i="4" s="1"/>
  <c r="I51" i="4"/>
  <c r="I52" i="4" s="1"/>
  <c r="I53" i="4" s="1"/>
  <c r="I54" i="4" s="1"/>
  <c r="I55" i="4" s="1"/>
  <c r="I56" i="4" s="1"/>
  <c r="I57" i="4" s="1"/>
  <c r="I58" i="4" s="1"/>
  <c r="I62" i="4" s="1"/>
  <c r="I18" i="4"/>
  <c r="I84" i="4"/>
  <c r="I85" i="4" s="1"/>
  <c r="I86" i="4" s="1"/>
  <c r="I87" i="4" s="1"/>
  <c r="I88" i="4" s="1"/>
  <c r="I89" i="4" s="1"/>
  <c r="I90" i="4" s="1"/>
  <c r="I91" i="4" s="1"/>
  <c r="I95" i="4" s="1"/>
  <c r="N55" i="4"/>
  <c r="N56" i="4" s="1"/>
  <c r="N57" i="4" s="1"/>
  <c r="N58" i="4" s="1"/>
  <c r="N62" i="4" s="1"/>
  <c r="G50" i="4"/>
  <c r="G17" i="4"/>
  <c r="G18" i="4" s="1"/>
  <c r="G19" i="4" s="1"/>
  <c r="G20" i="4" s="1"/>
  <c r="G27" i="5"/>
  <c r="G28" i="5"/>
  <c r="D79" i="5"/>
  <c r="N54" i="5"/>
  <c r="N55" i="5" s="1"/>
  <c r="N56" i="5" s="1"/>
  <c r="N57" i="5" s="1"/>
  <c r="N58" i="5" s="1"/>
  <c r="N53" i="5"/>
  <c r="N52" i="5"/>
  <c r="N51" i="5"/>
  <c r="U43" i="4"/>
  <c r="T43" i="4"/>
  <c r="U76" i="4"/>
  <c r="T76" i="4"/>
  <c r="N19" i="1"/>
  <c r="N18" i="1"/>
  <c r="M9" i="8"/>
  <c r="M75" i="8" s="1"/>
  <c r="Q31" i="9"/>
  <c r="M21" i="8"/>
  <c r="M20" i="8"/>
  <c r="M19" i="8"/>
  <c r="M18" i="8"/>
  <c r="M17" i="8"/>
  <c r="M16" i="8"/>
  <c r="M15" i="8"/>
  <c r="M14" i="8"/>
  <c r="M13" i="8"/>
  <c r="M12" i="8"/>
  <c r="M21" i="9"/>
  <c r="M20" i="9"/>
  <c r="M19" i="9"/>
  <c r="M18" i="9"/>
  <c r="M17" i="9"/>
  <c r="M16" i="9"/>
  <c r="M15" i="9"/>
  <c r="M14" i="9"/>
  <c r="M13" i="9"/>
  <c r="M12" i="9"/>
  <c r="Q31" i="2"/>
  <c r="P31" i="2"/>
  <c r="O31" i="2"/>
  <c r="N31" i="2"/>
  <c r="M31" i="2"/>
  <c r="M21" i="2"/>
  <c r="M20" i="2"/>
  <c r="M19" i="2"/>
  <c r="M18" i="2"/>
  <c r="M17" i="2"/>
  <c r="M16" i="2"/>
  <c r="M15" i="2"/>
  <c r="M14" i="2"/>
  <c r="M13" i="2"/>
  <c r="M12" i="2"/>
  <c r="N21" i="4"/>
  <c r="N22" i="4" s="1"/>
  <c r="N23" i="4" s="1"/>
  <c r="N20" i="4"/>
  <c r="N19" i="4"/>
  <c r="N18" i="4"/>
  <c r="T8" i="5"/>
  <c r="Q41" i="5"/>
  <c r="G21" i="4" l="1"/>
  <c r="G22" i="4" s="1"/>
  <c r="G23" i="4" s="1"/>
  <c r="N24" i="4"/>
  <c r="L62" i="4"/>
  <c r="G89" i="5"/>
  <c r="G90" i="5" s="1"/>
  <c r="I19" i="4"/>
  <c r="I20" i="4" s="1"/>
  <c r="G92" i="4"/>
  <c r="G51" i="4"/>
  <c r="G52" i="4" s="1"/>
  <c r="G53" i="4" s="1"/>
  <c r="G54" i="4" s="1"/>
  <c r="G55" i="4" s="1"/>
  <c r="G56" i="4" s="1"/>
  <c r="G57" i="4" s="1"/>
  <c r="G58" i="4" s="1"/>
  <c r="G62" i="4" s="1"/>
  <c r="G95" i="4"/>
  <c r="P8" i="4"/>
  <c r="P74" i="4" s="1"/>
  <c r="P41" i="5"/>
  <c r="D80" i="5"/>
  <c r="N86" i="5"/>
  <c r="N20" i="5" s="1"/>
  <c r="N85" i="5"/>
  <c r="N19" i="5" s="1"/>
  <c r="N84" i="5"/>
  <c r="N18" i="5" s="1"/>
  <c r="N76" i="5"/>
  <c r="N10" i="5" s="1"/>
  <c r="N75" i="5"/>
  <c r="N73" i="5"/>
  <c r="N9" i="1"/>
  <c r="N42" i="1" s="1"/>
  <c r="N7" i="1"/>
  <c r="M7" i="1"/>
  <c r="M7" i="2"/>
  <c r="Q9" i="2"/>
  <c r="Q75" i="2" s="1"/>
  <c r="P9" i="2"/>
  <c r="P75" i="2" s="1"/>
  <c r="O9" i="2"/>
  <c r="O75" i="2" s="1"/>
  <c r="N9" i="2"/>
  <c r="N75" i="2" s="1"/>
  <c r="M9" i="2"/>
  <c r="M75" i="2" s="1"/>
  <c r="M8" i="2"/>
  <c r="M74" i="2" s="1"/>
  <c r="Q9" i="9"/>
  <c r="P9" i="9"/>
  <c r="O9" i="9"/>
  <c r="N9" i="9"/>
  <c r="M9" i="9"/>
  <c r="M75" i="9" s="1"/>
  <c r="Q7" i="9"/>
  <c r="P7" i="9"/>
  <c r="O7" i="9"/>
  <c r="N7" i="9"/>
  <c r="M7" i="9"/>
  <c r="M73" i="9" s="1"/>
  <c r="M73" i="8"/>
  <c r="Q72" i="8"/>
  <c r="P72" i="8"/>
  <c r="O72" i="8"/>
  <c r="N72" i="8"/>
  <c r="M72" i="8"/>
  <c r="M20" i="4"/>
  <c r="O20" i="4"/>
  <c r="P20" i="4"/>
  <c r="Q20" i="4"/>
  <c r="R20" i="4"/>
  <c r="N73" i="1" l="1"/>
  <c r="N40" i="1"/>
  <c r="M73" i="1"/>
  <c r="M40" i="1"/>
  <c r="N25" i="4"/>
  <c r="N26" i="4"/>
  <c r="G24" i="4"/>
  <c r="G25" i="4" s="1"/>
  <c r="G26" i="4"/>
  <c r="I21" i="4"/>
  <c r="I22" i="4" s="1"/>
  <c r="I23" i="4" s="1"/>
  <c r="G91" i="5"/>
  <c r="G95" i="5" s="1"/>
  <c r="G92" i="5"/>
  <c r="G59" i="4"/>
  <c r="N75" i="1"/>
  <c r="M8" i="8"/>
  <c r="M74" i="8" s="1"/>
  <c r="N8" i="1"/>
  <c r="M8" i="9"/>
  <c r="M74" i="9" s="1"/>
  <c r="D47" i="4"/>
  <c r="D48" i="4" s="1"/>
  <c r="D49" i="4" s="1"/>
  <c r="E81" i="4"/>
  <c r="E82" i="4" s="1"/>
  <c r="E83" i="4" s="1"/>
  <c r="R95" i="4"/>
  <c r="R62" i="4"/>
  <c r="N88" i="4"/>
  <c r="N89" i="4" s="1"/>
  <c r="N90" i="4" s="1"/>
  <c r="N91" i="4" s="1"/>
  <c r="N95" i="4" s="1"/>
  <c r="N74" i="5"/>
  <c r="U70" i="4"/>
  <c r="T70" i="4"/>
  <c r="S70" i="4"/>
  <c r="U37" i="4"/>
  <c r="T37" i="4"/>
  <c r="S37" i="4"/>
  <c r="N74" i="1" l="1"/>
  <c r="N41" i="1"/>
  <c r="G29" i="4"/>
  <c r="I24" i="4"/>
  <c r="I25" i="4" s="1"/>
  <c r="I26" i="4"/>
  <c r="E84" i="4"/>
  <c r="E85" i="4" s="1"/>
  <c r="E86" i="4" s="1"/>
  <c r="E87" i="4" s="1"/>
  <c r="E88" i="4" s="1"/>
  <c r="E89" i="4" s="1"/>
  <c r="E90" i="4" s="1"/>
  <c r="E91" i="4" s="1"/>
  <c r="E92" i="4" s="1"/>
  <c r="H84" i="4"/>
  <c r="H85" i="4" s="1"/>
  <c r="H86" i="4" s="1"/>
  <c r="H87" i="4" s="1"/>
  <c r="H88" i="4" s="1"/>
  <c r="H89" i="4" s="1"/>
  <c r="H90" i="4" s="1"/>
  <c r="H91" i="4" s="1"/>
  <c r="H95" i="4" s="1"/>
  <c r="H51" i="4"/>
  <c r="H52" i="4" s="1"/>
  <c r="H53" i="4" s="1"/>
  <c r="H54" i="4" s="1"/>
  <c r="H55" i="4" s="1"/>
  <c r="H56" i="4" s="1"/>
  <c r="H57" i="4" s="1"/>
  <c r="H58" i="4" s="1"/>
  <c r="H62" i="4" s="1"/>
  <c r="H17" i="4"/>
  <c r="H18" i="4" s="1"/>
  <c r="I29" i="4" l="1"/>
  <c r="H19" i="4"/>
  <c r="H20" i="4" s="1"/>
  <c r="R57" i="5"/>
  <c r="Q24" i="8"/>
  <c r="R90" i="5"/>
  <c r="H21" i="4" l="1"/>
  <c r="H22" i="4" s="1"/>
  <c r="H23" i="4" s="1"/>
  <c r="Q89" i="5"/>
  <c r="Q56" i="5"/>
  <c r="R58" i="5"/>
  <c r="R91" i="5"/>
  <c r="P56" i="5"/>
  <c r="P88" i="5"/>
  <c r="Q88" i="5"/>
  <c r="P55" i="5"/>
  <c r="Q55" i="5"/>
  <c r="O88" i="5"/>
  <c r="O55" i="5"/>
  <c r="N55" i="2"/>
  <c r="E89" i="8"/>
  <c r="E90" i="8"/>
  <c r="E91" i="8"/>
  <c r="O54" i="5"/>
  <c r="P54" i="5"/>
  <c r="Q54" i="5"/>
  <c r="O87" i="5"/>
  <c r="P87" i="5"/>
  <c r="Q87" i="5"/>
  <c r="H24" i="4" l="1"/>
  <c r="H25" i="4" s="1"/>
  <c r="H26" i="4"/>
  <c r="O53" i="5"/>
  <c r="P53" i="5"/>
  <c r="Q53" i="5"/>
  <c r="R53" i="5"/>
  <c r="O86" i="5"/>
  <c r="P86" i="5"/>
  <c r="Q86" i="5"/>
  <c r="R86" i="5"/>
  <c r="L53" i="5"/>
  <c r="L86" i="5"/>
  <c r="I18" i="8"/>
  <c r="L52" i="5"/>
  <c r="O52" i="5"/>
  <c r="P52" i="5"/>
  <c r="Q52" i="5"/>
  <c r="R52" i="5"/>
  <c r="L85" i="5"/>
  <c r="O85" i="5"/>
  <c r="P85" i="5"/>
  <c r="Q85" i="5"/>
  <c r="R85" i="5"/>
  <c r="R51" i="5"/>
  <c r="Q51" i="5"/>
  <c r="P51" i="5"/>
  <c r="O51" i="5"/>
  <c r="L51" i="5"/>
  <c r="K51" i="5"/>
  <c r="L84" i="5"/>
  <c r="K84" i="5"/>
  <c r="H29" i="4" l="1"/>
  <c r="U84" i="1"/>
  <c r="U51" i="5"/>
  <c r="P16" i="1"/>
  <c r="Q16" i="1"/>
  <c r="P15" i="1"/>
  <c r="Q15" i="1"/>
  <c r="R15" i="1"/>
  <c r="R25" i="4"/>
  <c r="R24" i="4"/>
  <c r="Q23" i="4"/>
  <c r="P23" i="4"/>
  <c r="Q21" i="4"/>
  <c r="P21" i="4"/>
  <c r="O21" i="4"/>
  <c r="L20" i="4"/>
  <c r="L21" i="4" s="1"/>
  <c r="R19" i="4"/>
  <c r="Q19" i="4"/>
  <c r="P19" i="4"/>
  <c r="O19" i="4"/>
  <c r="L19" i="4"/>
  <c r="L18" i="4"/>
  <c r="K18" i="4"/>
  <c r="R17" i="4"/>
  <c r="Q17" i="4"/>
  <c r="R25" i="5"/>
  <c r="R24" i="5"/>
  <c r="Q23" i="5"/>
  <c r="Q22" i="5"/>
  <c r="P22" i="5"/>
  <c r="O22" i="5"/>
  <c r="O26" i="5" s="1"/>
  <c r="Q21" i="5"/>
  <c r="P21" i="5"/>
  <c r="O21" i="5"/>
  <c r="R20" i="5"/>
  <c r="Q20" i="5"/>
  <c r="P20" i="5"/>
  <c r="O20" i="5"/>
  <c r="L20" i="5"/>
  <c r="L26" i="5" s="1"/>
  <c r="R19" i="5"/>
  <c r="Q19" i="5"/>
  <c r="P19" i="5"/>
  <c r="O19" i="5"/>
  <c r="L19" i="5"/>
  <c r="L18" i="5"/>
  <c r="K18" i="5"/>
  <c r="R25" i="1"/>
  <c r="R24" i="1"/>
  <c r="Q23" i="1"/>
  <c r="Q22" i="1"/>
  <c r="P22" i="1"/>
  <c r="O22" i="1"/>
  <c r="R19" i="1"/>
  <c r="Q19" i="1"/>
  <c r="P19" i="1"/>
  <c r="O19" i="1"/>
  <c r="L19" i="1"/>
  <c r="R18" i="1"/>
  <c r="Q18" i="1"/>
  <c r="P18" i="1"/>
  <c r="O18" i="1"/>
  <c r="L18" i="1"/>
  <c r="K18" i="1"/>
  <c r="R17" i="1"/>
  <c r="Q17" i="1"/>
  <c r="L22" i="4" l="1"/>
  <c r="L23" i="4" s="1"/>
  <c r="U19" i="1"/>
  <c r="L21" i="5"/>
  <c r="L22" i="5" s="1"/>
  <c r="L23" i="5" s="1"/>
  <c r="L24" i="5" s="1"/>
  <c r="L25" i="5" s="1"/>
  <c r="O23" i="5"/>
  <c r="O24" i="5" s="1"/>
  <c r="O25" i="5" s="1"/>
  <c r="R16" i="1"/>
  <c r="U16" i="1" s="1"/>
  <c r="U18" i="1"/>
  <c r="T17" i="1"/>
  <c r="U17" i="1"/>
  <c r="U20" i="5"/>
  <c r="U19" i="5"/>
  <c r="F15" i="1"/>
  <c r="U15" i="1"/>
  <c r="L24" i="4" l="1"/>
  <c r="L25" i="4" s="1"/>
  <c r="F14" i="8"/>
  <c r="G14" i="8"/>
  <c r="I14" i="8"/>
  <c r="J14" i="8"/>
  <c r="K14" i="8"/>
  <c r="L14" i="8"/>
  <c r="N14" i="8"/>
  <c r="O14" i="8"/>
  <c r="P14" i="8"/>
  <c r="Q14" i="8"/>
  <c r="E14" i="8"/>
  <c r="Q25" i="8"/>
  <c r="P24" i="8"/>
  <c r="P23" i="8"/>
  <c r="O23" i="8"/>
  <c r="P22" i="8"/>
  <c r="O22" i="8"/>
  <c r="N22" i="8"/>
  <c r="P21" i="8"/>
  <c r="O21" i="8"/>
  <c r="N21" i="8"/>
  <c r="L21" i="8"/>
  <c r="Q20" i="8"/>
  <c r="P20" i="8"/>
  <c r="O20" i="8"/>
  <c r="N20" i="8"/>
  <c r="K20" i="8"/>
  <c r="Q19" i="8"/>
  <c r="P19" i="8"/>
  <c r="O19" i="8"/>
  <c r="N19" i="8"/>
  <c r="K19" i="8"/>
  <c r="J19" i="8"/>
  <c r="Q18" i="8"/>
  <c r="P18" i="8"/>
  <c r="O18" i="8"/>
  <c r="N18" i="8"/>
  <c r="K18" i="8"/>
  <c r="J18" i="8"/>
  <c r="Q17" i="8"/>
  <c r="P17" i="8"/>
  <c r="O17" i="8"/>
  <c r="N17" i="8"/>
  <c r="L17" i="8"/>
  <c r="K17" i="8"/>
  <c r="J17" i="8"/>
  <c r="I17" i="8"/>
  <c r="H17" i="8"/>
  <c r="Q16" i="8"/>
  <c r="P16" i="8"/>
  <c r="O16" i="8"/>
  <c r="N16" i="8"/>
  <c r="L16" i="8"/>
  <c r="K16" i="8"/>
  <c r="J16" i="8"/>
  <c r="I16" i="8"/>
  <c r="Q15" i="8"/>
  <c r="P15" i="8"/>
  <c r="O15" i="8"/>
  <c r="N15" i="8"/>
  <c r="L15" i="8"/>
  <c r="K15" i="8"/>
  <c r="J15" i="8"/>
  <c r="I15" i="8"/>
  <c r="G15" i="8"/>
  <c r="F15" i="8"/>
  <c r="Q25" i="9"/>
  <c r="Q24" i="9"/>
  <c r="P24" i="9"/>
  <c r="P23" i="9"/>
  <c r="O23" i="9"/>
  <c r="P22" i="9"/>
  <c r="O22" i="9"/>
  <c r="N22" i="9"/>
  <c r="P21" i="9"/>
  <c r="O21" i="9"/>
  <c r="N21" i="9"/>
  <c r="L21" i="9"/>
  <c r="Q20" i="9"/>
  <c r="P20" i="9"/>
  <c r="O20" i="9"/>
  <c r="N20" i="9"/>
  <c r="K20" i="9"/>
  <c r="Q19" i="9"/>
  <c r="P19" i="9"/>
  <c r="O19" i="9"/>
  <c r="N19" i="9"/>
  <c r="K19" i="9"/>
  <c r="Q18" i="9"/>
  <c r="P18" i="9"/>
  <c r="O18" i="9"/>
  <c r="N18" i="9"/>
  <c r="K18" i="9"/>
  <c r="J18" i="9"/>
  <c r="Q17" i="9"/>
  <c r="P17" i="9"/>
  <c r="O17" i="9"/>
  <c r="N17" i="9"/>
  <c r="L17" i="9"/>
  <c r="K17" i="9"/>
  <c r="J17" i="9"/>
  <c r="I17" i="9"/>
  <c r="H17" i="9"/>
  <c r="Q16" i="9"/>
  <c r="P16" i="9"/>
  <c r="O16" i="9"/>
  <c r="N16" i="9"/>
  <c r="L16" i="9"/>
  <c r="K16" i="9"/>
  <c r="J16" i="9"/>
  <c r="I16" i="9"/>
  <c r="G16" i="9"/>
  <c r="Q15" i="9"/>
  <c r="P15" i="9"/>
  <c r="O15" i="9"/>
  <c r="N15" i="9"/>
  <c r="L15" i="9"/>
  <c r="K15" i="9"/>
  <c r="J15" i="9"/>
  <c r="I15" i="9"/>
  <c r="G15" i="9"/>
  <c r="F15" i="9"/>
  <c r="G15" i="2"/>
  <c r="N22" i="2"/>
  <c r="Q24" i="2"/>
  <c r="P23" i="2"/>
  <c r="O21" i="2"/>
  <c r="P21" i="2"/>
  <c r="O22" i="2"/>
  <c r="P22" i="2"/>
  <c r="Q16" i="2"/>
  <c r="P16" i="2"/>
  <c r="O16" i="2"/>
  <c r="N16" i="2"/>
  <c r="L16" i="2"/>
  <c r="K16" i="2"/>
  <c r="J16" i="2"/>
  <c r="I16" i="2"/>
  <c r="Q15" i="2"/>
  <c r="P15" i="2"/>
  <c r="O15" i="2"/>
  <c r="N15" i="2"/>
  <c r="L15" i="2"/>
  <c r="K15" i="2"/>
  <c r="J15" i="2"/>
  <c r="I15" i="2"/>
  <c r="F15" i="2"/>
  <c r="G16" i="2"/>
  <c r="H17" i="2"/>
  <c r="J18" i="2"/>
  <c r="K19" i="2"/>
  <c r="K18" i="2"/>
  <c r="L17" i="2"/>
  <c r="K17" i="2"/>
  <c r="J17" i="2"/>
  <c r="I17" i="2"/>
  <c r="N17" i="2"/>
  <c r="O17" i="2"/>
  <c r="P17" i="2"/>
  <c r="Q17" i="2"/>
  <c r="N18" i="2"/>
  <c r="O18" i="2"/>
  <c r="P18" i="2"/>
  <c r="Q18" i="2"/>
  <c r="N19" i="2"/>
  <c r="O19" i="2"/>
  <c r="P19" i="2"/>
  <c r="Q19" i="2"/>
  <c r="N20" i="2"/>
  <c r="O20" i="2"/>
  <c r="P20" i="2"/>
  <c r="Q20" i="2"/>
  <c r="N21" i="2"/>
  <c r="Q14" i="2"/>
  <c r="P14" i="2"/>
  <c r="O14" i="2"/>
  <c r="N14" i="2"/>
  <c r="L14" i="2"/>
  <c r="K14" i="2"/>
  <c r="J14" i="2"/>
  <c r="I14" i="2"/>
  <c r="G14" i="2"/>
  <c r="F14" i="2"/>
  <c r="E14" i="2"/>
  <c r="Q14" i="9"/>
  <c r="P14" i="9"/>
  <c r="O14" i="9"/>
  <c r="N14" i="9"/>
  <c r="L14" i="9"/>
  <c r="K14" i="9"/>
  <c r="J14" i="9"/>
  <c r="I14" i="9"/>
  <c r="G14" i="9"/>
  <c r="F14" i="9"/>
  <c r="E14" i="9"/>
  <c r="R14" i="4"/>
  <c r="F14" i="4"/>
  <c r="E14" i="4"/>
  <c r="T20" i="8" l="1"/>
  <c r="T18" i="8"/>
  <c r="T19" i="9"/>
  <c r="S17" i="8"/>
  <c r="T16" i="8"/>
  <c r="T15" i="8"/>
  <c r="S17" i="9"/>
  <c r="T17" i="9"/>
  <c r="T15" i="9"/>
  <c r="T20" i="9"/>
  <c r="T19" i="8"/>
  <c r="T18" i="9"/>
  <c r="T17" i="8"/>
  <c r="T16" i="9"/>
  <c r="D12" i="4"/>
  <c r="E12" i="4"/>
  <c r="F12" i="4"/>
  <c r="R12" i="4"/>
  <c r="T70" i="2"/>
  <c r="B102" i="2"/>
  <c r="B101" i="2"/>
  <c r="B36" i="9"/>
  <c r="B35" i="9"/>
  <c r="B36" i="2"/>
  <c r="B35" i="2"/>
  <c r="V102" i="4" l="1"/>
  <c r="V101" i="4"/>
  <c r="V68" i="4"/>
  <c r="V69" i="4"/>
  <c r="F14" i="1"/>
  <c r="P14" i="1"/>
  <c r="Q14" i="1"/>
  <c r="F47" i="5"/>
  <c r="E47" i="5"/>
  <c r="E48" i="5" s="1"/>
  <c r="U86" i="1"/>
  <c r="U20" i="1" s="1"/>
  <c r="U85" i="1"/>
  <c r="U83" i="1"/>
  <c r="T83" i="1"/>
  <c r="U82" i="1"/>
  <c r="U81" i="1"/>
  <c r="T86" i="2"/>
  <c r="T85" i="2"/>
  <c r="T84" i="2"/>
  <c r="T83" i="2"/>
  <c r="S83" i="2"/>
  <c r="T82" i="2"/>
  <c r="S82" i="2"/>
  <c r="T81" i="2"/>
  <c r="S81" i="2"/>
  <c r="T80" i="2"/>
  <c r="S80" i="2"/>
  <c r="U86" i="5"/>
  <c r="U85" i="5"/>
  <c r="U83" i="5"/>
  <c r="U82" i="5"/>
  <c r="U55" i="1"/>
  <c r="U54" i="1"/>
  <c r="U53" i="1"/>
  <c r="U52" i="1"/>
  <c r="U51" i="1"/>
  <c r="U50" i="1"/>
  <c r="T50" i="1"/>
  <c r="U49" i="1"/>
  <c r="T49" i="1"/>
  <c r="U48" i="1"/>
  <c r="T48" i="1"/>
  <c r="U47" i="1"/>
  <c r="T47" i="1"/>
  <c r="T55" i="2"/>
  <c r="T54" i="2"/>
  <c r="T53" i="2"/>
  <c r="T52" i="2"/>
  <c r="T51" i="2"/>
  <c r="T50" i="2"/>
  <c r="S50" i="2"/>
  <c r="T49" i="2"/>
  <c r="S49" i="2"/>
  <c r="T48" i="2"/>
  <c r="S48" i="2"/>
  <c r="T47" i="2"/>
  <c r="S47" i="2"/>
  <c r="U53" i="5"/>
  <c r="U52" i="5"/>
  <c r="T50" i="5"/>
  <c r="T15" i="2"/>
  <c r="T16" i="2"/>
  <c r="S17" i="2"/>
  <c r="T17" i="2"/>
  <c r="T18" i="2"/>
  <c r="T19" i="2"/>
  <c r="T20" i="2"/>
  <c r="S81" i="9"/>
  <c r="T81" i="9"/>
  <c r="S82" i="9"/>
  <c r="T82" i="9"/>
  <c r="S83" i="9"/>
  <c r="T83" i="9"/>
  <c r="T84" i="9"/>
  <c r="T85" i="9"/>
  <c r="T86" i="9"/>
  <c r="S81" i="8"/>
  <c r="T81" i="8"/>
  <c r="S82" i="8"/>
  <c r="T82" i="8"/>
  <c r="S83" i="8"/>
  <c r="L18" i="8" s="1"/>
  <c r="T83" i="8"/>
  <c r="T84" i="8"/>
  <c r="T85" i="8"/>
  <c r="T86" i="8"/>
  <c r="T80" i="9"/>
  <c r="S80" i="9"/>
  <c r="T80" i="8"/>
  <c r="S80" i="8"/>
  <c r="T14" i="2"/>
  <c r="T14" i="9"/>
  <c r="T14" i="8"/>
  <c r="Q80" i="5" l="1"/>
  <c r="Q14" i="5" s="1"/>
  <c r="F80" i="5"/>
  <c r="F14" i="5" s="1"/>
  <c r="U80" i="1"/>
  <c r="E80" i="5"/>
  <c r="E14" i="5" s="1"/>
  <c r="E26" i="5" s="1"/>
  <c r="R14" i="1"/>
  <c r="R80" i="5"/>
  <c r="R14" i="5" s="1"/>
  <c r="E13" i="4"/>
  <c r="F13" i="4"/>
  <c r="R13" i="4"/>
  <c r="U14" i="1" l="1"/>
  <c r="E15" i="5"/>
  <c r="E16" i="5" s="1"/>
  <c r="E17" i="5" s="1"/>
  <c r="E18" i="5" s="1"/>
  <c r="E19" i="5" s="1"/>
  <c r="E20" i="5" s="1"/>
  <c r="E21" i="5" s="1"/>
  <c r="E22" i="5" s="1"/>
  <c r="E23" i="5" s="1"/>
  <c r="E24" i="5" s="1"/>
  <c r="E25" i="5" s="1"/>
  <c r="U80" i="5"/>
  <c r="R46" i="5"/>
  <c r="R13" i="5" s="1"/>
  <c r="Q46" i="5"/>
  <c r="Q13" i="5" s="1"/>
  <c r="P46" i="5"/>
  <c r="P13" i="5" s="1"/>
  <c r="F46" i="5"/>
  <c r="F13" i="5" s="1"/>
  <c r="E46" i="5"/>
  <c r="E13" i="5" s="1"/>
  <c r="D46" i="5"/>
  <c r="D47" i="5" s="1"/>
  <c r="T79" i="8"/>
  <c r="S79" i="8"/>
  <c r="Q13" i="8"/>
  <c r="P13" i="8"/>
  <c r="O13" i="8"/>
  <c r="N13" i="8"/>
  <c r="L13" i="8"/>
  <c r="K13" i="8"/>
  <c r="J13" i="8"/>
  <c r="I13" i="8"/>
  <c r="G13" i="8"/>
  <c r="F13" i="8"/>
  <c r="E13" i="8"/>
  <c r="D13" i="8"/>
  <c r="Q13" i="9"/>
  <c r="P13" i="9"/>
  <c r="O13" i="9"/>
  <c r="N13" i="9"/>
  <c r="L13" i="9"/>
  <c r="K13" i="9"/>
  <c r="J13" i="9"/>
  <c r="I13" i="9"/>
  <c r="H13" i="9"/>
  <c r="G13" i="9"/>
  <c r="F13" i="9"/>
  <c r="E13" i="9"/>
  <c r="D13" i="9"/>
  <c r="T79" i="9"/>
  <c r="S79" i="9"/>
  <c r="R79" i="9"/>
  <c r="Q13" i="2"/>
  <c r="P13" i="2"/>
  <c r="O13" i="2"/>
  <c r="N13" i="2"/>
  <c r="L13" i="2"/>
  <c r="K13" i="2"/>
  <c r="J13" i="2"/>
  <c r="I13" i="2"/>
  <c r="H13" i="2"/>
  <c r="G13" i="2"/>
  <c r="F13" i="2"/>
  <c r="E13" i="2"/>
  <c r="D13" i="2"/>
  <c r="R79" i="2"/>
  <c r="S79" i="2"/>
  <c r="T79" i="2"/>
  <c r="D13" i="4"/>
  <c r="M46" i="5" l="1"/>
  <c r="M13" i="5" s="1"/>
  <c r="M13" i="1"/>
  <c r="H46" i="5"/>
  <c r="H13" i="5" s="1"/>
  <c r="H13" i="1"/>
  <c r="I46" i="5"/>
  <c r="I13" i="5" s="1"/>
  <c r="I13" i="1"/>
  <c r="J46" i="5"/>
  <c r="J13" i="5" s="1"/>
  <c r="J13" i="1"/>
  <c r="K46" i="5"/>
  <c r="K13" i="5" s="1"/>
  <c r="K13" i="1"/>
  <c r="L46" i="5"/>
  <c r="L13" i="5" s="1"/>
  <c r="L13" i="1"/>
  <c r="O46" i="5"/>
  <c r="O13" i="5" s="1"/>
  <c r="O13" i="1"/>
  <c r="D13" i="5"/>
  <c r="D26" i="5" s="1"/>
  <c r="G62" i="5"/>
  <c r="G29" i="5"/>
  <c r="Q13" i="1"/>
  <c r="S46" i="1"/>
  <c r="S13" i="9"/>
  <c r="T13" i="9"/>
  <c r="U79" i="9"/>
  <c r="R13" i="9"/>
  <c r="R13" i="1"/>
  <c r="S13" i="2"/>
  <c r="T13" i="2"/>
  <c r="R13" i="2"/>
  <c r="U79" i="2"/>
  <c r="D13" i="1"/>
  <c r="T13" i="8"/>
  <c r="F13" i="1"/>
  <c r="U79" i="1"/>
  <c r="P13" i="1"/>
  <c r="E13" i="1"/>
  <c r="T46" i="1"/>
  <c r="U46" i="1"/>
  <c r="I62" i="5" l="1"/>
  <c r="U13" i="9"/>
  <c r="U13" i="2"/>
  <c r="U13" i="1"/>
  <c r="U79" i="5"/>
  <c r="V46" i="1"/>
  <c r="S66" i="4"/>
  <c r="T34" i="2"/>
  <c r="S34" i="2"/>
  <c r="R34" i="2"/>
  <c r="T33" i="2"/>
  <c r="S33" i="2"/>
  <c r="T34" i="9"/>
  <c r="S34" i="9"/>
  <c r="R34" i="9"/>
  <c r="T33" i="9"/>
  <c r="S33" i="9"/>
  <c r="R33" i="2"/>
  <c r="R33" i="9"/>
  <c r="L31" i="2"/>
  <c r="L31" i="9"/>
  <c r="H31" i="2"/>
  <c r="H31" i="9"/>
  <c r="D9" i="4" l="1"/>
  <c r="D8" i="4"/>
  <c r="E8" i="4" l="1"/>
  <c r="E9" i="4" l="1"/>
  <c r="F8" i="4" l="1"/>
  <c r="F9" i="4" l="1"/>
  <c r="N8" i="2" l="1"/>
  <c r="N74" i="2" s="1"/>
  <c r="N8" i="9"/>
  <c r="O8" i="2" l="1"/>
  <c r="O74" i="2" s="1"/>
  <c r="O8" i="9"/>
  <c r="P8" i="9" l="1"/>
  <c r="P8" i="2"/>
  <c r="P74" i="2" s="1"/>
  <c r="Q8" i="4" l="1"/>
  <c r="Q8" i="9" l="1"/>
  <c r="Q8" i="2"/>
  <c r="Q74" i="2" s="1"/>
  <c r="Q9" i="4"/>
  <c r="R9" i="4" l="1"/>
  <c r="R8" i="4"/>
  <c r="Q12" i="9" l="1"/>
  <c r="P12" i="9"/>
  <c r="O12" i="9"/>
  <c r="N12" i="9"/>
  <c r="L12" i="9"/>
  <c r="K12" i="9"/>
  <c r="J12" i="9"/>
  <c r="I12" i="9"/>
  <c r="H12" i="9"/>
  <c r="G12" i="9"/>
  <c r="F12" i="9"/>
  <c r="E12" i="9"/>
  <c r="T67" i="9" l="1"/>
  <c r="S67" i="9"/>
  <c r="R67" i="9"/>
  <c r="T66" i="9"/>
  <c r="S66" i="9"/>
  <c r="R66" i="9"/>
  <c r="Q64" i="9"/>
  <c r="L64" i="9"/>
  <c r="H64" i="9"/>
  <c r="B69" i="1" l="1"/>
  <c r="B69" i="2"/>
  <c r="B69" i="9"/>
  <c r="B102" i="9" s="1"/>
  <c r="B69" i="8"/>
  <c r="B102" i="8" s="1"/>
  <c r="B68" i="1"/>
  <c r="B68" i="2"/>
  <c r="B68" i="9"/>
  <c r="B101" i="9" s="1"/>
  <c r="B68" i="8"/>
  <c r="B101" i="8" s="1"/>
  <c r="T46" i="2" l="1"/>
  <c r="S46" i="2"/>
  <c r="R46" i="2"/>
  <c r="U46" i="2" l="1"/>
  <c r="S70" i="2" l="1"/>
  <c r="R70" i="2"/>
  <c r="T70" i="9"/>
  <c r="S70" i="9"/>
  <c r="R70" i="9"/>
  <c r="T70" i="8"/>
  <c r="S70" i="8"/>
  <c r="R70" i="8"/>
  <c r="T45" i="2" l="1"/>
  <c r="S45" i="2"/>
  <c r="R45" i="2"/>
  <c r="T45" i="9"/>
  <c r="S45" i="9"/>
  <c r="R45" i="9"/>
  <c r="T45" i="8"/>
  <c r="S45" i="8"/>
  <c r="R45" i="8"/>
  <c r="U45" i="8" l="1"/>
  <c r="U45" i="2"/>
  <c r="U45" i="9"/>
  <c r="L7" i="1"/>
  <c r="K7" i="1"/>
  <c r="L7" i="2"/>
  <c r="K7" i="2"/>
  <c r="J7" i="2"/>
  <c r="I7" i="2"/>
  <c r="L7" i="9"/>
  <c r="K7" i="9"/>
  <c r="J7" i="9"/>
  <c r="I7" i="9"/>
  <c r="V8" i="5"/>
  <c r="K73" i="1" l="1"/>
  <c r="K40" i="1"/>
  <c r="L73" i="1"/>
  <c r="L40" i="1"/>
  <c r="L87" i="5"/>
  <c r="L88" i="5" s="1"/>
  <c r="L89" i="5" s="1"/>
  <c r="L90" i="5" s="1"/>
  <c r="L91" i="5" s="1"/>
  <c r="F82" i="5"/>
  <c r="E81" i="5"/>
  <c r="E82" i="5" s="1"/>
  <c r="E83" i="5" s="1"/>
  <c r="E84" i="5" l="1"/>
  <c r="E85" i="5" s="1"/>
  <c r="E86" i="5" s="1"/>
  <c r="E87" i="5" s="1"/>
  <c r="E88" i="5" s="1"/>
  <c r="E89" i="5" s="1"/>
  <c r="E90" i="5" s="1"/>
  <c r="E91" i="5" s="1"/>
  <c r="F83" i="5"/>
  <c r="E92" i="5" l="1"/>
  <c r="F84" i="5"/>
  <c r="F85" i="5" s="1"/>
  <c r="F86" i="5" s="1"/>
  <c r="F87" i="5" s="1"/>
  <c r="F88" i="5" s="1"/>
  <c r="F89" i="5" s="1"/>
  <c r="F90" i="5" s="1"/>
  <c r="F91" i="5" s="1"/>
  <c r="F92" i="5" l="1"/>
  <c r="U67" i="4" l="1"/>
  <c r="U100" i="4" s="1"/>
  <c r="T67" i="4"/>
  <c r="T100" i="4" s="1"/>
  <c r="S67" i="4"/>
  <c r="S100" i="4" s="1"/>
  <c r="U66" i="4"/>
  <c r="U99" i="4" s="1"/>
  <c r="T66" i="4"/>
  <c r="T99" i="4" s="1"/>
  <c r="S99" i="4"/>
  <c r="T67" i="2"/>
  <c r="S67" i="2"/>
  <c r="R67" i="2"/>
  <c r="T66" i="2"/>
  <c r="S66" i="2"/>
  <c r="R66" i="2"/>
  <c r="T100" i="8"/>
  <c r="T100" i="9" s="1"/>
  <c r="T100" i="2" s="1"/>
  <c r="S100" i="8"/>
  <c r="S100" i="9" s="1"/>
  <c r="S100" i="2" s="1"/>
  <c r="R100" i="8"/>
  <c r="R100" i="9" s="1"/>
  <c r="R100" i="2" s="1"/>
  <c r="T99" i="8"/>
  <c r="T99" i="9" s="1"/>
  <c r="T99" i="2" s="1"/>
  <c r="S99" i="8"/>
  <c r="S99" i="9" s="1"/>
  <c r="S99" i="2" s="1"/>
  <c r="R99" i="8"/>
  <c r="R99" i="9" s="1"/>
  <c r="R99" i="2" s="1"/>
  <c r="R76" i="2" l="1"/>
  <c r="R76" i="9"/>
  <c r="S76" i="9"/>
  <c r="S76" i="2" l="1"/>
  <c r="T76" i="2"/>
  <c r="T76" i="9" l="1"/>
  <c r="U76" i="9" s="1"/>
  <c r="U76" i="2"/>
  <c r="V76" i="4"/>
  <c r="M12" i="5" l="1"/>
  <c r="P12" i="5"/>
  <c r="O12" i="5"/>
  <c r="D45" i="5"/>
  <c r="T78" i="9"/>
  <c r="S78" i="9"/>
  <c r="R78" i="9"/>
  <c r="Q72" i="9"/>
  <c r="P72" i="9"/>
  <c r="O72" i="9"/>
  <c r="L72" i="9"/>
  <c r="K72" i="9"/>
  <c r="J72" i="9"/>
  <c r="I72" i="9"/>
  <c r="H72" i="9"/>
  <c r="G72" i="9"/>
  <c r="F72" i="9"/>
  <c r="E72" i="9"/>
  <c r="D72" i="9"/>
  <c r="P58" i="9"/>
  <c r="O58" i="9"/>
  <c r="N58" i="9"/>
  <c r="L58" i="9"/>
  <c r="K58" i="9"/>
  <c r="J58" i="9"/>
  <c r="I58" i="9"/>
  <c r="H58" i="9"/>
  <c r="G58" i="9"/>
  <c r="F58" i="9"/>
  <c r="E58" i="9"/>
  <c r="D58" i="9"/>
  <c r="O57" i="9"/>
  <c r="N57" i="9"/>
  <c r="L57" i="9"/>
  <c r="K57" i="9"/>
  <c r="J57" i="9"/>
  <c r="I57" i="9"/>
  <c r="H57" i="9"/>
  <c r="G57" i="9"/>
  <c r="F57" i="9"/>
  <c r="E57" i="9"/>
  <c r="D57" i="9"/>
  <c r="N56" i="9"/>
  <c r="L56" i="9"/>
  <c r="K56" i="9"/>
  <c r="J56" i="9"/>
  <c r="I56" i="9"/>
  <c r="H56" i="9"/>
  <c r="G56" i="9"/>
  <c r="F56" i="9"/>
  <c r="E56" i="9"/>
  <c r="D56" i="9"/>
  <c r="L55" i="9"/>
  <c r="K55" i="9"/>
  <c r="J55" i="9"/>
  <c r="I55" i="9"/>
  <c r="H55" i="9"/>
  <c r="G55" i="9"/>
  <c r="F55" i="9"/>
  <c r="E55" i="9"/>
  <c r="D55" i="9"/>
  <c r="T54" i="9"/>
  <c r="K54" i="9"/>
  <c r="J54" i="9"/>
  <c r="I54" i="9"/>
  <c r="H54" i="9"/>
  <c r="G54" i="9"/>
  <c r="F54" i="9"/>
  <c r="E54" i="9"/>
  <c r="D54" i="9"/>
  <c r="T53" i="9"/>
  <c r="J53" i="9"/>
  <c r="I53" i="9"/>
  <c r="H53" i="9"/>
  <c r="G53" i="9"/>
  <c r="F53" i="9"/>
  <c r="E53" i="9"/>
  <c r="D53" i="9"/>
  <c r="T52" i="9"/>
  <c r="I52" i="9"/>
  <c r="H52" i="9"/>
  <c r="G52" i="9"/>
  <c r="F52" i="9"/>
  <c r="E52" i="9"/>
  <c r="D52" i="9"/>
  <c r="T51" i="9"/>
  <c r="H51" i="9"/>
  <c r="G51" i="9"/>
  <c r="F51" i="9"/>
  <c r="E51" i="9"/>
  <c r="D51" i="9"/>
  <c r="T50" i="9"/>
  <c r="S50" i="9"/>
  <c r="G50" i="9"/>
  <c r="F50" i="9"/>
  <c r="E50" i="9"/>
  <c r="D50" i="9"/>
  <c r="T49" i="9"/>
  <c r="S49" i="9"/>
  <c r="F49" i="9"/>
  <c r="E49" i="9"/>
  <c r="D49" i="9"/>
  <c r="T48" i="9"/>
  <c r="S48" i="9"/>
  <c r="E48" i="9"/>
  <c r="D48" i="9"/>
  <c r="T47" i="9"/>
  <c r="S47" i="9"/>
  <c r="D47" i="9"/>
  <c r="R47" i="9" s="1"/>
  <c r="T46" i="9"/>
  <c r="S46" i="9"/>
  <c r="R46" i="9"/>
  <c r="Q43" i="9"/>
  <c r="P43" i="9"/>
  <c r="O43" i="9"/>
  <c r="N43" i="9"/>
  <c r="L43" i="9"/>
  <c r="K43" i="9"/>
  <c r="J43" i="9"/>
  <c r="I43" i="9"/>
  <c r="H43" i="9"/>
  <c r="G43" i="9"/>
  <c r="F43" i="9"/>
  <c r="E43" i="9"/>
  <c r="D43" i="9"/>
  <c r="D44" i="9" s="1"/>
  <c r="Q39" i="9"/>
  <c r="P39" i="9"/>
  <c r="O39" i="9"/>
  <c r="L39" i="9"/>
  <c r="K39" i="9"/>
  <c r="J39" i="9"/>
  <c r="I39" i="9"/>
  <c r="H39" i="9"/>
  <c r="G39" i="9"/>
  <c r="F39" i="9"/>
  <c r="E39" i="9"/>
  <c r="D39" i="9"/>
  <c r="T36" i="9"/>
  <c r="S36" i="9"/>
  <c r="R36" i="9"/>
  <c r="T35" i="9"/>
  <c r="S35" i="9"/>
  <c r="R35" i="9"/>
  <c r="D12" i="9"/>
  <c r="D8" i="9"/>
  <c r="S8" i="9" s="1"/>
  <c r="Q73" i="9"/>
  <c r="P40" i="9"/>
  <c r="L40" i="9"/>
  <c r="K73" i="9"/>
  <c r="J73" i="9"/>
  <c r="H7" i="9"/>
  <c r="H73" i="9" s="1"/>
  <c r="G7" i="9"/>
  <c r="G73" i="9" s="1"/>
  <c r="F7" i="9"/>
  <c r="E7" i="9"/>
  <c r="E73" i="9" s="1"/>
  <c r="D7" i="9"/>
  <c r="D40" i="9" s="1"/>
  <c r="D1" i="9"/>
  <c r="D91" i="8"/>
  <c r="D90" i="8"/>
  <c r="D89" i="8"/>
  <c r="E88" i="8"/>
  <c r="D88" i="8"/>
  <c r="E87" i="8"/>
  <c r="D87" i="8"/>
  <c r="E86" i="8"/>
  <c r="D86" i="8"/>
  <c r="E85" i="8"/>
  <c r="D85" i="8"/>
  <c r="E84" i="8"/>
  <c r="D84" i="8"/>
  <c r="T78" i="8"/>
  <c r="S78" i="8"/>
  <c r="R78" i="8"/>
  <c r="D77" i="8"/>
  <c r="E77" i="8" s="1"/>
  <c r="F77" i="8" s="1"/>
  <c r="G77" i="8" s="1"/>
  <c r="H77" i="8" s="1"/>
  <c r="I77" i="8" s="1"/>
  <c r="J77" i="8" s="1"/>
  <c r="K77" i="8" s="1"/>
  <c r="L77" i="8" s="1"/>
  <c r="T76" i="8"/>
  <c r="S76" i="8"/>
  <c r="L72" i="8"/>
  <c r="K72" i="8"/>
  <c r="J72" i="8"/>
  <c r="I72" i="8"/>
  <c r="H72" i="8"/>
  <c r="G72" i="8"/>
  <c r="F72" i="8"/>
  <c r="E72" i="8"/>
  <c r="D72" i="8"/>
  <c r="P58" i="8"/>
  <c r="O58" i="8"/>
  <c r="N58" i="8"/>
  <c r="L58" i="8"/>
  <c r="K58" i="8"/>
  <c r="J58" i="8"/>
  <c r="I58" i="8"/>
  <c r="H58" i="8"/>
  <c r="G58" i="8"/>
  <c r="F58" i="8"/>
  <c r="E58" i="8"/>
  <c r="D58" i="8"/>
  <c r="O57" i="8"/>
  <c r="N57" i="8"/>
  <c r="L57" i="8"/>
  <c r="K57" i="8"/>
  <c r="J57" i="8"/>
  <c r="I57" i="8"/>
  <c r="H57" i="8"/>
  <c r="G57" i="8"/>
  <c r="F57" i="8"/>
  <c r="E57" i="8"/>
  <c r="D57" i="8"/>
  <c r="N56" i="8"/>
  <c r="L56" i="8"/>
  <c r="K56" i="8"/>
  <c r="J56" i="8"/>
  <c r="I56" i="8"/>
  <c r="H56" i="8"/>
  <c r="G56" i="8"/>
  <c r="F56" i="8"/>
  <c r="E56" i="8"/>
  <c r="D56" i="8"/>
  <c r="L55" i="8"/>
  <c r="K55" i="8"/>
  <c r="J55" i="8"/>
  <c r="I55" i="8"/>
  <c r="H55" i="8"/>
  <c r="G55" i="8"/>
  <c r="F55" i="8"/>
  <c r="E55" i="8"/>
  <c r="D55" i="8"/>
  <c r="K54" i="8"/>
  <c r="J54" i="8"/>
  <c r="I54" i="8"/>
  <c r="H54" i="8"/>
  <c r="G54" i="8"/>
  <c r="F54" i="8"/>
  <c r="E54" i="8"/>
  <c r="D54" i="8"/>
  <c r="J53" i="8"/>
  <c r="I53" i="8"/>
  <c r="H53" i="8"/>
  <c r="G53" i="8"/>
  <c r="F53" i="8"/>
  <c r="E53" i="8"/>
  <c r="D53" i="8"/>
  <c r="I52" i="8"/>
  <c r="H52" i="8"/>
  <c r="G52" i="8"/>
  <c r="F52" i="8"/>
  <c r="E52" i="8"/>
  <c r="D52" i="8"/>
  <c r="H51" i="8"/>
  <c r="G51" i="8"/>
  <c r="F51" i="8"/>
  <c r="E51" i="8"/>
  <c r="D51" i="8"/>
  <c r="G50" i="8"/>
  <c r="F50" i="8"/>
  <c r="E50" i="8"/>
  <c r="D50" i="8"/>
  <c r="F49" i="8"/>
  <c r="E49" i="8"/>
  <c r="D49" i="8"/>
  <c r="E48" i="8"/>
  <c r="D48" i="8"/>
  <c r="D47" i="8"/>
  <c r="Q43" i="8"/>
  <c r="P43" i="8"/>
  <c r="O43" i="8"/>
  <c r="N43" i="8"/>
  <c r="L43" i="8"/>
  <c r="K43" i="8"/>
  <c r="J43" i="8"/>
  <c r="I43" i="8"/>
  <c r="H43" i="8"/>
  <c r="G43" i="8"/>
  <c r="F43" i="8"/>
  <c r="E43" i="8"/>
  <c r="D43" i="8"/>
  <c r="D11" i="8" s="1"/>
  <c r="Q39" i="8"/>
  <c r="P39" i="8"/>
  <c r="O39" i="8"/>
  <c r="L39" i="8"/>
  <c r="K39" i="8"/>
  <c r="J39" i="8"/>
  <c r="I39" i="8"/>
  <c r="H39" i="8"/>
  <c r="G39" i="8"/>
  <c r="F39" i="8"/>
  <c r="E39" i="8"/>
  <c r="D39" i="8"/>
  <c r="T36" i="8"/>
  <c r="S36" i="8"/>
  <c r="R36" i="8"/>
  <c r="T35" i="8"/>
  <c r="S35" i="8"/>
  <c r="R35" i="8"/>
  <c r="Q12" i="8"/>
  <c r="P12" i="8"/>
  <c r="O12" i="8"/>
  <c r="N12" i="8"/>
  <c r="L12" i="8"/>
  <c r="K12" i="8"/>
  <c r="J12" i="8"/>
  <c r="I12" i="8"/>
  <c r="H12" i="8"/>
  <c r="G12" i="8"/>
  <c r="F12" i="8"/>
  <c r="E12" i="8"/>
  <c r="D12" i="8"/>
  <c r="D8" i="8"/>
  <c r="Q7" i="8"/>
  <c r="Q73" i="8" s="1"/>
  <c r="P7" i="8"/>
  <c r="P40" i="8" s="1"/>
  <c r="O7" i="8"/>
  <c r="N7" i="8"/>
  <c r="L73" i="8"/>
  <c r="J73" i="8"/>
  <c r="I40" i="8"/>
  <c r="H7" i="8"/>
  <c r="H73" i="8" s="1"/>
  <c r="G7" i="8"/>
  <c r="G40" i="8" s="1"/>
  <c r="F7" i="8"/>
  <c r="E7" i="8"/>
  <c r="E73" i="8" s="1"/>
  <c r="D7" i="8"/>
  <c r="D73" i="8" s="1"/>
  <c r="D1" i="8"/>
  <c r="T36" i="2"/>
  <c r="S36" i="2"/>
  <c r="R36" i="2"/>
  <c r="T35" i="2"/>
  <c r="S35" i="2"/>
  <c r="R35" i="2"/>
  <c r="G12" i="5" l="1"/>
  <c r="H12" i="1"/>
  <c r="H12" i="5"/>
  <c r="I12" i="1"/>
  <c r="I12" i="5"/>
  <c r="J12" i="1"/>
  <c r="J12" i="5"/>
  <c r="K12" i="1"/>
  <c r="K12" i="5"/>
  <c r="L12" i="1"/>
  <c r="L12" i="5"/>
  <c r="M12" i="1"/>
  <c r="N12" i="5"/>
  <c r="O12" i="1"/>
  <c r="Q12" i="5"/>
  <c r="N77" i="8"/>
  <c r="O77" i="8" s="1"/>
  <c r="P77" i="8" s="1"/>
  <c r="Q77" i="8" s="1"/>
  <c r="M77" i="8"/>
  <c r="Q95" i="8"/>
  <c r="N92" i="8"/>
  <c r="P92" i="8"/>
  <c r="M92" i="8"/>
  <c r="M88" i="8"/>
  <c r="M89" i="8" s="1"/>
  <c r="M90" i="8" s="1"/>
  <c r="M91" i="8" s="1"/>
  <c r="M95" i="8" s="1"/>
  <c r="Q92" i="8"/>
  <c r="O92" i="8"/>
  <c r="M22" i="8"/>
  <c r="M23" i="8" s="1"/>
  <c r="M24" i="8" s="1"/>
  <c r="M25" i="8" s="1"/>
  <c r="M29" i="8" s="1"/>
  <c r="O92" i="9"/>
  <c r="Q95" i="9"/>
  <c r="N92" i="9"/>
  <c r="M88" i="9"/>
  <c r="M89" i="9" s="1"/>
  <c r="M90" i="9" s="1"/>
  <c r="M91" i="9" s="1"/>
  <c r="Q92" i="9"/>
  <c r="P92" i="9"/>
  <c r="M92" i="9"/>
  <c r="M22" i="9"/>
  <c r="M23" i="9" s="1"/>
  <c r="M24" i="9" s="1"/>
  <c r="M25" i="9" s="1"/>
  <c r="M29" i="9" s="1"/>
  <c r="T79" i="1"/>
  <c r="R79" i="8"/>
  <c r="U79" i="8" s="1"/>
  <c r="H13" i="8"/>
  <c r="K87" i="8"/>
  <c r="K88" i="8" s="1"/>
  <c r="K89" i="8" s="1"/>
  <c r="J86" i="8"/>
  <c r="J87" i="8" s="1"/>
  <c r="J88" i="8" s="1"/>
  <c r="J89" i="8" s="1"/>
  <c r="I85" i="8"/>
  <c r="L19" i="8" s="1"/>
  <c r="F82" i="8"/>
  <c r="F83" i="8" s="1"/>
  <c r="F84" i="8" s="1"/>
  <c r="F85" i="8" s="1"/>
  <c r="F86" i="8" s="1"/>
  <c r="F87" i="8" s="1"/>
  <c r="F88" i="8" s="1"/>
  <c r="F89" i="8" s="1"/>
  <c r="D80" i="8"/>
  <c r="E81" i="8"/>
  <c r="E82" i="8" s="1"/>
  <c r="E83" i="8" s="1"/>
  <c r="E95" i="8" s="1"/>
  <c r="P25" i="9"/>
  <c r="P29" i="9" s="1"/>
  <c r="G17" i="9"/>
  <c r="G18" i="9" s="1"/>
  <c r="G19" i="9" s="1"/>
  <c r="G20" i="9" s="1"/>
  <c r="G21" i="9" s="1"/>
  <c r="G22" i="9" s="1"/>
  <c r="G23" i="9" s="1"/>
  <c r="G24" i="9" s="1"/>
  <c r="G25" i="9" s="1"/>
  <c r="K21" i="9"/>
  <c r="K22" i="9" s="1"/>
  <c r="K23" i="9" s="1"/>
  <c r="K24" i="9" s="1"/>
  <c r="K25" i="9" s="1"/>
  <c r="O24" i="9"/>
  <c r="O25" i="9" s="1"/>
  <c r="O29" i="9" s="1"/>
  <c r="F16" i="9"/>
  <c r="F17" i="9" s="1"/>
  <c r="F18" i="9" s="1"/>
  <c r="F19" i="9" s="1"/>
  <c r="F20" i="9" s="1"/>
  <c r="F21" i="9" s="1"/>
  <c r="F22" i="9" s="1"/>
  <c r="F23" i="9" s="1"/>
  <c r="F24" i="9" s="1"/>
  <c r="F25" i="9" s="1"/>
  <c r="N23" i="9"/>
  <c r="N24" i="9" s="1"/>
  <c r="N25" i="9" s="1"/>
  <c r="N29" i="9" s="1"/>
  <c r="E15" i="9"/>
  <c r="E16" i="9" s="1"/>
  <c r="E17" i="9" s="1"/>
  <c r="E18" i="9" s="1"/>
  <c r="E19" i="9" s="1"/>
  <c r="E20" i="9" s="1"/>
  <c r="E21" i="9" s="1"/>
  <c r="E22" i="9" s="1"/>
  <c r="E23" i="9" s="1"/>
  <c r="E24" i="9" s="1"/>
  <c r="E25" i="9" s="1"/>
  <c r="L22" i="9"/>
  <c r="L23" i="9" s="1"/>
  <c r="L24" i="9" s="1"/>
  <c r="L25" i="9" s="1"/>
  <c r="H18" i="9"/>
  <c r="H19" i="9" s="1"/>
  <c r="H20" i="9" s="1"/>
  <c r="H21" i="9" s="1"/>
  <c r="H22" i="9" s="1"/>
  <c r="H23" i="9" s="1"/>
  <c r="H24" i="9" s="1"/>
  <c r="H25" i="9" s="1"/>
  <c r="P25" i="8"/>
  <c r="P29" i="8" s="1"/>
  <c r="N23" i="8"/>
  <c r="K21" i="8"/>
  <c r="K22" i="8" s="1"/>
  <c r="K23" i="8" s="1"/>
  <c r="K24" i="8" s="1"/>
  <c r="K25" i="8" s="1"/>
  <c r="I19" i="8"/>
  <c r="E15" i="8"/>
  <c r="E16" i="8" s="1"/>
  <c r="E17" i="8" s="1"/>
  <c r="E18" i="8" s="1"/>
  <c r="E19" i="8" s="1"/>
  <c r="E20" i="8" s="1"/>
  <c r="E21" i="8" s="1"/>
  <c r="E22" i="8" s="1"/>
  <c r="E23" i="8" s="1"/>
  <c r="E24" i="8" s="1"/>
  <c r="E25" i="8" s="1"/>
  <c r="O24" i="8"/>
  <c r="O25" i="8" s="1"/>
  <c r="O29" i="8" s="1"/>
  <c r="L22" i="8"/>
  <c r="L23" i="8" s="1"/>
  <c r="L24" i="8" s="1"/>
  <c r="L25" i="8" s="1"/>
  <c r="J20" i="8"/>
  <c r="J21" i="8" s="1"/>
  <c r="J22" i="8" s="1"/>
  <c r="J23" i="8" s="1"/>
  <c r="J24" i="8" s="1"/>
  <c r="J25" i="8" s="1"/>
  <c r="H18" i="8"/>
  <c r="F16" i="8"/>
  <c r="F17" i="8" s="1"/>
  <c r="F18" i="8" s="1"/>
  <c r="F19" i="8" s="1"/>
  <c r="F20" i="8" s="1"/>
  <c r="F21" i="8" s="1"/>
  <c r="F22" i="8" s="1"/>
  <c r="F23" i="8" s="1"/>
  <c r="F24" i="8" s="1"/>
  <c r="F25" i="8" s="1"/>
  <c r="Q12" i="1"/>
  <c r="E12" i="5"/>
  <c r="E12" i="1"/>
  <c r="F12" i="5"/>
  <c r="F12" i="1"/>
  <c r="P12" i="1"/>
  <c r="R12" i="1"/>
  <c r="T55" i="9"/>
  <c r="H84" i="9"/>
  <c r="H85" i="9" s="1"/>
  <c r="F82" i="9"/>
  <c r="F83" i="9" s="1"/>
  <c r="F84" i="9" s="1"/>
  <c r="H84" i="8"/>
  <c r="S84" i="8" s="1"/>
  <c r="S57" i="9"/>
  <c r="S51" i="9"/>
  <c r="T57" i="9"/>
  <c r="D14" i="8"/>
  <c r="D41" i="8"/>
  <c r="R41" i="8" s="1"/>
  <c r="S8" i="8"/>
  <c r="O90" i="8"/>
  <c r="O91" i="8" s="1"/>
  <c r="O95" i="8" s="1"/>
  <c r="N89" i="8"/>
  <c r="P91" i="8"/>
  <c r="P95" i="8" s="1"/>
  <c r="L88" i="9"/>
  <c r="O90" i="9"/>
  <c r="O91" i="9" s="1"/>
  <c r="O95" i="9" s="1"/>
  <c r="N89" i="9"/>
  <c r="P91" i="9"/>
  <c r="P95" i="9" s="1"/>
  <c r="K87" i="9"/>
  <c r="G83" i="9"/>
  <c r="E81" i="9"/>
  <c r="E82" i="9" s="1"/>
  <c r="E83" i="9" s="1"/>
  <c r="E44" i="9"/>
  <c r="F44" i="9" s="1"/>
  <c r="G44" i="9" s="1"/>
  <c r="H44" i="9" s="1"/>
  <c r="I44" i="9" s="1"/>
  <c r="J44" i="9" s="1"/>
  <c r="K44" i="9" s="1"/>
  <c r="L44" i="9" s="1"/>
  <c r="R52" i="9"/>
  <c r="U36" i="9"/>
  <c r="U78" i="9"/>
  <c r="R57" i="9"/>
  <c r="E40" i="9"/>
  <c r="U35" i="8"/>
  <c r="R50" i="9"/>
  <c r="U50" i="9" s="1"/>
  <c r="S53" i="9"/>
  <c r="T43" i="9"/>
  <c r="U47" i="9"/>
  <c r="R49" i="9"/>
  <c r="U49" i="9" s="1"/>
  <c r="R8" i="9"/>
  <c r="T56" i="9"/>
  <c r="S12" i="8"/>
  <c r="S43" i="8"/>
  <c r="I73" i="8"/>
  <c r="S12" i="9"/>
  <c r="J40" i="9"/>
  <c r="S56" i="9"/>
  <c r="O62" i="9"/>
  <c r="D80" i="9"/>
  <c r="D14" i="9"/>
  <c r="D15" i="9" s="1"/>
  <c r="T43" i="8"/>
  <c r="N59" i="8"/>
  <c r="R12" i="9"/>
  <c r="S52" i="9"/>
  <c r="R55" i="9"/>
  <c r="S54" i="9"/>
  <c r="S58" i="9"/>
  <c r="E40" i="8"/>
  <c r="T12" i="9"/>
  <c r="S43" i="9"/>
  <c r="R53" i="9"/>
  <c r="J40" i="8"/>
  <c r="U35" i="9"/>
  <c r="U46" i="9"/>
  <c r="R48" i="9"/>
  <c r="U48" i="9" s="1"/>
  <c r="S55" i="9"/>
  <c r="U78" i="8"/>
  <c r="R10" i="9"/>
  <c r="R54" i="9"/>
  <c r="T59" i="9"/>
  <c r="S62" i="8"/>
  <c r="N62" i="9"/>
  <c r="H59" i="9"/>
  <c r="R12" i="8"/>
  <c r="T12" i="8"/>
  <c r="S10" i="8"/>
  <c r="U36" i="8"/>
  <c r="S10" i="9"/>
  <c r="T10" i="8"/>
  <c r="E11" i="8"/>
  <c r="F11" i="8" s="1"/>
  <c r="G11" i="8" s="1"/>
  <c r="H11" i="8" s="1"/>
  <c r="I11" i="8" s="1"/>
  <c r="J11" i="8" s="1"/>
  <c r="K11" i="8" s="1"/>
  <c r="L11" i="8" s="1"/>
  <c r="M11" i="8" s="1"/>
  <c r="F40" i="9"/>
  <c r="F73" i="9"/>
  <c r="O40" i="9"/>
  <c r="O73" i="9"/>
  <c r="Q40" i="9"/>
  <c r="T58" i="9"/>
  <c r="F59" i="9"/>
  <c r="R59" i="9"/>
  <c r="L62" i="9"/>
  <c r="L73" i="9"/>
  <c r="I73" i="9"/>
  <c r="I40" i="9"/>
  <c r="T10" i="9"/>
  <c r="G40" i="9"/>
  <c r="I59" i="9"/>
  <c r="U59" i="9"/>
  <c r="B62" i="9"/>
  <c r="P73" i="9"/>
  <c r="G92" i="9"/>
  <c r="U92" i="9"/>
  <c r="F92" i="9"/>
  <c r="B95" i="9"/>
  <c r="T92" i="9"/>
  <c r="E92" i="9"/>
  <c r="J62" i="9"/>
  <c r="S59" i="9"/>
  <c r="L59" i="9"/>
  <c r="D59" i="9"/>
  <c r="S92" i="9"/>
  <c r="L92" i="9"/>
  <c r="D92" i="9"/>
  <c r="R92" i="9"/>
  <c r="K92" i="9"/>
  <c r="P62" i="9"/>
  <c r="H62" i="9"/>
  <c r="J59" i="9"/>
  <c r="B29" i="9"/>
  <c r="J92" i="9"/>
  <c r="H92" i="9"/>
  <c r="E62" i="9"/>
  <c r="O59" i="9"/>
  <c r="G59" i="9"/>
  <c r="D74" i="9"/>
  <c r="D41" i="9"/>
  <c r="H40" i="9"/>
  <c r="R56" i="9"/>
  <c r="K59" i="9"/>
  <c r="D62" i="9"/>
  <c r="Q62" i="9"/>
  <c r="D73" i="9"/>
  <c r="D77" i="9"/>
  <c r="E77" i="9" s="1"/>
  <c r="F77" i="9" s="1"/>
  <c r="G77" i="9" s="1"/>
  <c r="H77" i="9" s="1"/>
  <c r="I77" i="9" s="1"/>
  <c r="J77" i="9" s="1"/>
  <c r="K77" i="9" s="1"/>
  <c r="L77" i="9" s="1"/>
  <c r="R58" i="9"/>
  <c r="F62" i="9"/>
  <c r="K40" i="9"/>
  <c r="R43" i="9"/>
  <c r="N59" i="9"/>
  <c r="G62" i="9"/>
  <c r="P59" i="9"/>
  <c r="I62" i="9"/>
  <c r="R51" i="9"/>
  <c r="E59" i="9"/>
  <c r="Q59" i="9"/>
  <c r="K62" i="9"/>
  <c r="I92" i="9"/>
  <c r="K73" i="8"/>
  <c r="K40" i="8"/>
  <c r="R10" i="8"/>
  <c r="B29" i="8"/>
  <c r="H40" i="8"/>
  <c r="D44" i="8"/>
  <c r="E44" i="8" s="1"/>
  <c r="F44" i="8" s="1"/>
  <c r="G44" i="8" s="1"/>
  <c r="H44" i="8" s="1"/>
  <c r="I44" i="8" s="1"/>
  <c r="J44" i="8" s="1"/>
  <c r="K44" i="8" s="1"/>
  <c r="L44" i="8" s="1"/>
  <c r="R43" i="8"/>
  <c r="J59" i="8"/>
  <c r="P62" i="8"/>
  <c r="G73" i="8"/>
  <c r="F40" i="8"/>
  <c r="F73" i="8"/>
  <c r="O40" i="8"/>
  <c r="O73" i="8"/>
  <c r="L40" i="8"/>
  <c r="P59" i="8"/>
  <c r="R8" i="8"/>
  <c r="D62" i="8"/>
  <c r="P73" i="8"/>
  <c r="R76" i="8"/>
  <c r="Q40" i="8"/>
  <c r="U59" i="8"/>
  <c r="F62" i="8"/>
  <c r="D74" i="8"/>
  <c r="G92" i="8"/>
  <c r="U92" i="8"/>
  <c r="F92" i="8"/>
  <c r="K62" i="8"/>
  <c r="B62" i="8"/>
  <c r="T59" i="8"/>
  <c r="E59" i="8"/>
  <c r="B95" i="8"/>
  <c r="T92" i="8"/>
  <c r="E92" i="8"/>
  <c r="J62" i="8"/>
  <c r="S59" i="8"/>
  <c r="L59" i="8"/>
  <c r="D59" i="8"/>
  <c r="S92" i="8"/>
  <c r="L92" i="8"/>
  <c r="D92" i="8"/>
  <c r="Q62" i="8"/>
  <c r="I62" i="8"/>
  <c r="R59" i="8"/>
  <c r="K59" i="8"/>
  <c r="R92" i="8"/>
  <c r="K92" i="8"/>
  <c r="J92" i="8"/>
  <c r="O62" i="8"/>
  <c r="G62" i="8"/>
  <c r="Q59" i="8"/>
  <c r="I59" i="8"/>
  <c r="H92" i="8"/>
  <c r="T62" i="8"/>
  <c r="E62" i="8"/>
  <c r="O59" i="8"/>
  <c r="G59" i="8"/>
  <c r="H62" i="8"/>
  <c r="D40" i="8"/>
  <c r="F59" i="8"/>
  <c r="L62" i="8"/>
  <c r="H59" i="8"/>
  <c r="N62" i="8"/>
  <c r="I92" i="8"/>
  <c r="U36" i="2"/>
  <c r="U35" i="2"/>
  <c r="M95" i="9" l="1"/>
  <c r="N77" i="9"/>
  <c r="O77" i="9" s="1"/>
  <c r="P77" i="9" s="1"/>
  <c r="Q77" i="9" s="1"/>
  <c r="M77" i="9"/>
  <c r="H19" i="8"/>
  <c r="H20" i="8" s="1"/>
  <c r="H21" i="8" s="1"/>
  <c r="H22" i="8" s="1"/>
  <c r="H23" i="8" s="1"/>
  <c r="H24" i="8" s="1"/>
  <c r="H25" i="8" s="1"/>
  <c r="S18" i="8"/>
  <c r="R13" i="8"/>
  <c r="S13" i="8"/>
  <c r="T62" i="9"/>
  <c r="O63" i="9" s="1"/>
  <c r="S62" i="9"/>
  <c r="I63" i="9" s="1"/>
  <c r="U51" i="9"/>
  <c r="S79" i="1"/>
  <c r="V79" i="1" s="1"/>
  <c r="F90" i="8"/>
  <c r="J90" i="8"/>
  <c r="N24" i="8"/>
  <c r="N25" i="8" s="1"/>
  <c r="K90" i="8"/>
  <c r="I20" i="8"/>
  <c r="I21" i="8" s="1"/>
  <c r="I22" i="8" s="1"/>
  <c r="I23" i="8" s="1"/>
  <c r="I24" i="8" s="1"/>
  <c r="I25" i="8" s="1"/>
  <c r="F85" i="9"/>
  <c r="T25" i="9"/>
  <c r="D81" i="8"/>
  <c r="H14" i="8"/>
  <c r="D16" i="9"/>
  <c r="D17" i="9" s="1"/>
  <c r="D15" i="8"/>
  <c r="T24" i="9"/>
  <c r="H14" i="9"/>
  <c r="N44" i="9"/>
  <c r="O44" i="9" s="1"/>
  <c r="P44" i="9" s="1"/>
  <c r="Q44" i="9" s="1"/>
  <c r="N44" i="8"/>
  <c r="O44" i="8" s="1"/>
  <c r="P44" i="8" s="1"/>
  <c r="Q44" i="8" s="1"/>
  <c r="U76" i="8"/>
  <c r="R77" i="8" s="1"/>
  <c r="N11" i="8"/>
  <c r="O11" i="8" s="1"/>
  <c r="P11" i="8" s="1"/>
  <c r="Q11" i="8" s="1"/>
  <c r="U41" i="8"/>
  <c r="U57" i="9"/>
  <c r="N90" i="8"/>
  <c r="N90" i="9"/>
  <c r="N91" i="9" s="1"/>
  <c r="H85" i="8"/>
  <c r="H86" i="8" s="1"/>
  <c r="H86" i="9"/>
  <c r="H87" i="9" s="1"/>
  <c r="I86" i="8"/>
  <c r="K29" i="8"/>
  <c r="J29" i="8"/>
  <c r="F29" i="8"/>
  <c r="D14" i="5"/>
  <c r="L89" i="9"/>
  <c r="L90" i="9" s="1"/>
  <c r="L91" i="9" s="1"/>
  <c r="K88" i="9"/>
  <c r="L88" i="8"/>
  <c r="L89" i="8" s="1"/>
  <c r="L90" i="8" s="1"/>
  <c r="L91" i="8" s="1"/>
  <c r="G84" i="9"/>
  <c r="I18" i="9" s="1"/>
  <c r="E84" i="9"/>
  <c r="E29" i="8"/>
  <c r="R62" i="8"/>
  <c r="G63" i="8" s="1"/>
  <c r="U62" i="8"/>
  <c r="S63" i="8" s="1"/>
  <c r="R62" i="9"/>
  <c r="E49" i="5"/>
  <c r="E50" i="5" s="1"/>
  <c r="J63" i="8"/>
  <c r="D81" i="9"/>
  <c r="U54" i="9"/>
  <c r="L63" i="8"/>
  <c r="U12" i="9"/>
  <c r="U52" i="9"/>
  <c r="U55" i="9"/>
  <c r="U58" i="9"/>
  <c r="I63" i="8"/>
  <c r="N63" i="8"/>
  <c r="U53" i="9"/>
  <c r="U56" i="9"/>
  <c r="D11" i="9"/>
  <c r="E11" i="9" s="1"/>
  <c r="F11" i="9" s="1"/>
  <c r="G11" i="9" s="1"/>
  <c r="H11" i="9" s="1"/>
  <c r="I11" i="9" s="1"/>
  <c r="J11" i="9" s="1"/>
  <c r="K11" i="9" s="1"/>
  <c r="L11" i="9" s="1"/>
  <c r="M11" i="9" s="1"/>
  <c r="K63" i="8"/>
  <c r="U12" i="8"/>
  <c r="U10" i="9"/>
  <c r="U41" i="9"/>
  <c r="R41" i="9"/>
  <c r="U74" i="9"/>
  <c r="R74" i="9"/>
  <c r="R77" i="9"/>
  <c r="U43" i="9"/>
  <c r="R44" i="9" s="1"/>
  <c r="U74" i="8"/>
  <c r="R74" i="8"/>
  <c r="U43" i="8"/>
  <c r="R44" i="8" s="1"/>
  <c r="P63" i="8"/>
  <c r="Q63" i="8"/>
  <c r="O63" i="8"/>
  <c r="U10" i="8"/>
  <c r="R11" i="8" s="1"/>
  <c r="B95" i="5"/>
  <c r="B62" i="5"/>
  <c r="U13" i="8" l="1"/>
  <c r="E51" i="5"/>
  <c r="E52" i="5" s="1"/>
  <c r="E53" i="5" s="1"/>
  <c r="E54" i="5" s="1"/>
  <c r="E55" i="5" s="1"/>
  <c r="E56" i="5" s="1"/>
  <c r="E57" i="5" s="1"/>
  <c r="E58" i="5" s="1"/>
  <c r="S19" i="8"/>
  <c r="N63" i="9"/>
  <c r="P63" i="9"/>
  <c r="Q63" i="9"/>
  <c r="S25" i="8"/>
  <c r="T25" i="8"/>
  <c r="N29" i="8"/>
  <c r="T91" i="9"/>
  <c r="N95" i="9"/>
  <c r="S85" i="8"/>
  <c r="R14" i="9"/>
  <c r="S14" i="9"/>
  <c r="R14" i="8"/>
  <c r="S14" i="8"/>
  <c r="S13" i="1"/>
  <c r="T13" i="1"/>
  <c r="L63" i="9"/>
  <c r="K63" i="9"/>
  <c r="J63" i="9"/>
  <c r="U62" i="9"/>
  <c r="T63" i="9" s="1"/>
  <c r="S22" i="8"/>
  <c r="S24" i="8"/>
  <c r="T24" i="8"/>
  <c r="S23" i="8"/>
  <c r="K91" i="8"/>
  <c r="K95" i="8" s="1"/>
  <c r="F91" i="8"/>
  <c r="J91" i="8"/>
  <c r="J95" i="8" s="1"/>
  <c r="T90" i="8"/>
  <c r="N91" i="8"/>
  <c r="S21" i="8"/>
  <c r="L20" i="8"/>
  <c r="S20" i="8" s="1"/>
  <c r="F86" i="9"/>
  <c r="F87" i="9" s="1"/>
  <c r="F88" i="9" s="1"/>
  <c r="F89" i="9" s="1"/>
  <c r="F90" i="9" s="1"/>
  <c r="F91" i="9" s="1"/>
  <c r="L18" i="9"/>
  <c r="I85" i="9"/>
  <c r="R80" i="8"/>
  <c r="U80" i="8" s="1"/>
  <c r="R17" i="9"/>
  <c r="U17" i="9" s="1"/>
  <c r="D18" i="9"/>
  <c r="D82" i="8"/>
  <c r="D16" i="8"/>
  <c r="R80" i="9"/>
  <c r="D15" i="5"/>
  <c r="D16" i="5" s="1"/>
  <c r="D17" i="5" s="1"/>
  <c r="T90" i="9"/>
  <c r="N11" i="9"/>
  <c r="O11" i="9" s="1"/>
  <c r="P11" i="9" s="1"/>
  <c r="Q11" i="9" s="1"/>
  <c r="K89" i="9"/>
  <c r="K90" i="9" s="1"/>
  <c r="K91" i="9" s="1"/>
  <c r="L95" i="9"/>
  <c r="H87" i="8"/>
  <c r="I87" i="8"/>
  <c r="H88" i="9"/>
  <c r="H89" i="9" s="1"/>
  <c r="H90" i="9" s="1"/>
  <c r="H91" i="9" s="1"/>
  <c r="O89" i="5"/>
  <c r="G85" i="9"/>
  <c r="E85" i="9"/>
  <c r="E86" i="9" s="1"/>
  <c r="E63" i="8"/>
  <c r="D82" i="9"/>
  <c r="T63" i="8"/>
  <c r="F63" i="8"/>
  <c r="D63" i="8"/>
  <c r="H63" i="8"/>
  <c r="R63" i="8"/>
  <c r="G63" i="9"/>
  <c r="F63" i="9"/>
  <c r="E63" i="9"/>
  <c r="D63" i="9"/>
  <c r="H63" i="9"/>
  <c r="R11" i="9"/>
  <c r="S11" i="9"/>
  <c r="T11" i="9"/>
  <c r="T77" i="9"/>
  <c r="S77" i="9"/>
  <c r="S44" i="9"/>
  <c r="T44" i="9"/>
  <c r="T11" i="8"/>
  <c r="S11" i="8"/>
  <c r="S77" i="8"/>
  <c r="T77" i="8"/>
  <c r="S44" i="8"/>
  <c r="T44" i="8"/>
  <c r="V36" i="4"/>
  <c r="B29" i="5"/>
  <c r="E59" i="5" l="1"/>
  <c r="D18" i="5"/>
  <c r="D19" i="5" s="1"/>
  <c r="D20" i="5" s="1"/>
  <c r="D21" i="5" s="1"/>
  <c r="D22" i="5" s="1"/>
  <c r="D23" i="5" s="1"/>
  <c r="D24" i="5" s="1"/>
  <c r="D25" i="5" s="1"/>
  <c r="T91" i="8"/>
  <c r="N95" i="8"/>
  <c r="U14" i="8"/>
  <c r="U14" i="9"/>
  <c r="V13" i="1"/>
  <c r="S63" i="9"/>
  <c r="R63" i="9"/>
  <c r="F95" i="8"/>
  <c r="S87" i="8"/>
  <c r="I88" i="8"/>
  <c r="I89" i="8" s="1"/>
  <c r="I90" i="8" s="1"/>
  <c r="I91" i="8" s="1"/>
  <c r="K95" i="9"/>
  <c r="H95" i="9"/>
  <c r="S86" i="8"/>
  <c r="H15" i="8"/>
  <c r="S15" i="8" s="1"/>
  <c r="J19" i="9"/>
  <c r="J20" i="9" s="1"/>
  <c r="J21" i="9" s="1"/>
  <c r="J22" i="9" s="1"/>
  <c r="J23" i="9" s="1"/>
  <c r="J24" i="9" s="1"/>
  <c r="J25" i="9" s="1"/>
  <c r="J86" i="9"/>
  <c r="J87" i="9" s="1"/>
  <c r="J88" i="9" s="1"/>
  <c r="J89" i="9" s="1"/>
  <c r="J90" i="9" s="1"/>
  <c r="G86" i="9"/>
  <c r="G87" i="9" s="1"/>
  <c r="G88" i="9" s="1"/>
  <c r="G89" i="9" s="1"/>
  <c r="I86" i="9"/>
  <c r="R18" i="9"/>
  <c r="D19" i="9"/>
  <c r="S84" i="9"/>
  <c r="L19" i="9" s="1"/>
  <c r="R81" i="8"/>
  <c r="U81" i="8" s="1"/>
  <c r="S18" i="9"/>
  <c r="I19" i="9"/>
  <c r="D17" i="8"/>
  <c r="D18" i="8" s="1"/>
  <c r="D19" i="8" s="1"/>
  <c r="D20" i="8" s="1"/>
  <c r="D21" i="8" s="1"/>
  <c r="D22" i="8" s="1"/>
  <c r="D23" i="8" s="1"/>
  <c r="D24" i="8" s="1"/>
  <c r="D25" i="8" s="1"/>
  <c r="D83" i="8"/>
  <c r="U80" i="9"/>
  <c r="K29" i="9"/>
  <c r="H88" i="8"/>
  <c r="O90" i="5"/>
  <c r="E87" i="9"/>
  <c r="D83" i="9"/>
  <c r="R83" i="9" s="1"/>
  <c r="U83" i="9" s="1"/>
  <c r="V35" i="4"/>
  <c r="Q7" i="2"/>
  <c r="P7" i="2"/>
  <c r="O7" i="2"/>
  <c r="N7" i="2"/>
  <c r="H7" i="2"/>
  <c r="G7" i="2"/>
  <c r="F7" i="2"/>
  <c r="E7" i="2"/>
  <c r="D7" i="2"/>
  <c r="R7" i="1"/>
  <c r="R40" i="1" s="1"/>
  <c r="Q7" i="1"/>
  <c r="Q40" i="1" s="1"/>
  <c r="P7" i="1"/>
  <c r="P40" i="1" s="1"/>
  <c r="O7" i="1"/>
  <c r="O40" i="1" s="1"/>
  <c r="F7" i="1"/>
  <c r="F40" i="1" s="1"/>
  <c r="E7" i="1"/>
  <c r="E40" i="1" s="1"/>
  <c r="D7" i="1"/>
  <c r="V73" i="5"/>
  <c r="U73" i="5"/>
  <c r="T73" i="5"/>
  <c r="S73" i="5"/>
  <c r="R73" i="5"/>
  <c r="Q73" i="5"/>
  <c r="P73" i="5"/>
  <c r="O73" i="5"/>
  <c r="M73" i="5"/>
  <c r="L73" i="5"/>
  <c r="K73" i="5"/>
  <c r="F73" i="5"/>
  <c r="E73" i="5"/>
  <c r="V72" i="5"/>
  <c r="U72" i="5"/>
  <c r="T72" i="5"/>
  <c r="S72" i="5"/>
  <c r="R72" i="5"/>
  <c r="Q72" i="5"/>
  <c r="P72" i="5"/>
  <c r="O72" i="5"/>
  <c r="L72" i="5"/>
  <c r="K72" i="5"/>
  <c r="F72" i="5"/>
  <c r="E72" i="5"/>
  <c r="D73" i="5"/>
  <c r="D74" i="5"/>
  <c r="V40" i="5"/>
  <c r="U40" i="5"/>
  <c r="T40" i="5"/>
  <c r="S40" i="5"/>
  <c r="F40" i="5"/>
  <c r="E40" i="5"/>
  <c r="V39" i="5"/>
  <c r="U39" i="5"/>
  <c r="T39" i="5"/>
  <c r="S39" i="5"/>
  <c r="F39" i="5"/>
  <c r="E39" i="5"/>
  <c r="D40" i="5"/>
  <c r="V7" i="4"/>
  <c r="V40" i="4" s="1"/>
  <c r="U7" i="4"/>
  <c r="U73" i="4" s="1"/>
  <c r="T7" i="4"/>
  <c r="T40" i="4" s="1"/>
  <c r="S7" i="4"/>
  <c r="S73" i="4" s="1"/>
  <c r="V6" i="4"/>
  <c r="V72" i="4" s="1"/>
  <c r="U6" i="4"/>
  <c r="T6" i="4"/>
  <c r="S6" i="4"/>
  <c r="R7" i="4"/>
  <c r="R40" i="4" s="1"/>
  <c r="Q7" i="4"/>
  <c r="Q40" i="4" s="1"/>
  <c r="P40" i="4"/>
  <c r="F7" i="4"/>
  <c r="F40" i="4" s="1"/>
  <c r="E7" i="4"/>
  <c r="E40" i="4" s="1"/>
  <c r="D7" i="4"/>
  <c r="D73" i="4" s="1"/>
  <c r="R6" i="4"/>
  <c r="R39" i="4" s="1"/>
  <c r="Q6" i="4"/>
  <c r="Q39" i="4" s="1"/>
  <c r="P39" i="4"/>
  <c r="F6" i="4"/>
  <c r="F72" i="4" s="1"/>
  <c r="E6" i="4"/>
  <c r="E72" i="4" s="1"/>
  <c r="D6" i="4"/>
  <c r="O26" i="8" l="1"/>
  <c r="P26" i="8"/>
  <c r="N26" i="8"/>
  <c r="M26" i="8"/>
  <c r="Q26" i="8"/>
  <c r="T47" i="4"/>
  <c r="T80" i="4"/>
  <c r="T50" i="4"/>
  <c r="T83" i="4"/>
  <c r="T49" i="4"/>
  <c r="T82" i="4"/>
  <c r="T48" i="4"/>
  <c r="U20" i="4"/>
  <c r="U17" i="4"/>
  <c r="U19" i="4"/>
  <c r="U86" i="4"/>
  <c r="U51" i="4"/>
  <c r="U14" i="4"/>
  <c r="U52" i="4"/>
  <c r="U85" i="4"/>
  <c r="U80" i="4"/>
  <c r="U50" i="4"/>
  <c r="U83" i="4"/>
  <c r="U47" i="4"/>
  <c r="U82" i="4"/>
  <c r="U48" i="4"/>
  <c r="U53" i="4"/>
  <c r="S88" i="8"/>
  <c r="R15" i="8"/>
  <c r="U15" i="8" s="1"/>
  <c r="J91" i="9"/>
  <c r="J95" i="9" s="1"/>
  <c r="O91" i="5"/>
  <c r="H89" i="8"/>
  <c r="H90" i="8" s="1"/>
  <c r="H91" i="8" s="1"/>
  <c r="S91" i="8" s="1"/>
  <c r="I87" i="9"/>
  <c r="S19" i="9"/>
  <c r="I20" i="9"/>
  <c r="R19" i="9"/>
  <c r="D20" i="9"/>
  <c r="S85" i="9"/>
  <c r="L20" i="9" s="1"/>
  <c r="L29" i="9" s="1"/>
  <c r="U18" i="9"/>
  <c r="G16" i="8"/>
  <c r="G83" i="8"/>
  <c r="D95" i="8"/>
  <c r="H15" i="9"/>
  <c r="S15" i="9" s="1"/>
  <c r="R81" i="9"/>
  <c r="T46" i="4"/>
  <c r="T79" i="4"/>
  <c r="T13" i="4"/>
  <c r="U46" i="4"/>
  <c r="U79" i="4"/>
  <c r="U13" i="4"/>
  <c r="D84" i="9"/>
  <c r="R84" i="9" s="1"/>
  <c r="U84" i="9" s="1"/>
  <c r="L29" i="8"/>
  <c r="L95" i="8"/>
  <c r="G90" i="9"/>
  <c r="J29" i="9"/>
  <c r="E88" i="9"/>
  <c r="E89" i="9" s="1"/>
  <c r="S39" i="4"/>
  <c r="T72" i="4"/>
  <c r="U39" i="4"/>
  <c r="T73" i="4"/>
  <c r="S40" i="4"/>
  <c r="V73" i="4"/>
  <c r="E73" i="4"/>
  <c r="Q73" i="4"/>
  <c r="R72" i="4"/>
  <c r="F39" i="4"/>
  <c r="U72" i="4"/>
  <c r="D40" i="4"/>
  <c r="F73" i="4"/>
  <c r="T39" i="4"/>
  <c r="E39" i="4"/>
  <c r="V39" i="4"/>
  <c r="U40" i="4"/>
  <c r="Q72" i="4"/>
  <c r="S72" i="4"/>
  <c r="R73" i="4"/>
  <c r="S89" i="8" l="1"/>
  <c r="R15" i="9"/>
  <c r="U15" i="9" s="1"/>
  <c r="G91" i="9"/>
  <c r="G95" i="9" s="1"/>
  <c r="S87" i="9"/>
  <c r="I88" i="9"/>
  <c r="R20" i="9"/>
  <c r="D21" i="9"/>
  <c r="U19" i="9"/>
  <c r="S86" i="9"/>
  <c r="S20" i="9"/>
  <c r="I21" i="9"/>
  <c r="G84" i="8"/>
  <c r="R83" i="8"/>
  <c r="U83" i="8" s="1"/>
  <c r="H16" i="8"/>
  <c r="S16" i="8" s="1"/>
  <c r="R82" i="8"/>
  <c r="U82" i="8" s="1"/>
  <c r="G17" i="8"/>
  <c r="G18" i="8" s="1"/>
  <c r="U81" i="9"/>
  <c r="G29" i="9"/>
  <c r="S90" i="8"/>
  <c r="D85" i="9"/>
  <c r="R85" i="9" s="1"/>
  <c r="U85" i="9" s="1"/>
  <c r="E90" i="9"/>
  <c r="E91" i="9" s="1"/>
  <c r="Q7" i="7"/>
  <c r="Q6" i="7"/>
  <c r="O18" i="4" l="1"/>
  <c r="O84" i="5"/>
  <c r="U84" i="4"/>
  <c r="P84" i="5"/>
  <c r="P18" i="5" s="1"/>
  <c r="P18" i="4"/>
  <c r="Q84" i="5"/>
  <c r="Q18" i="5" s="1"/>
  <c r="Q18" i="4"/>
  <c r="R84" i="5"/>
  <c r="R18" i="5" s="1"/>
  <c r="R18" i="4"/>
  <c r="P49" i="5"/>
  <c r="P16" i="5" s="1"/>
  <c r="P16" i="4"/>
  <c r="O49" i="5"/>
  <c r="O16" i="5" s="1"/>
  <c r="O16" i="4"/>
  <c r="R49" i="5"/>
  <c r="R16" i="5" s="1"/>
  <c r="R16" i="4"/>
  <c r="N49" i="5"/>
  <c r="N16" i="4"/>
  <c r="N29" i="4" s="1"/>
  <c r="U49" i="4"/>
  <c r="Q49" i="5"/>
  <c r="Q16" i="5" s="1"/>
  <c r="Q16" i="4"/>
  <c r="O95" i="5"/>
  <c r="O15" i="4"/>
  <c r="U81" i="4"/>
  <c r="P15" i="4"/>
  <c r="Q15" i="4"/>
  <c r="R15" i="4"/>
  <c r="L15" i="4"/>
  <c r="L26" i="4" s="1"/>
  <c r="T81" i="4"/>
  <c r="M15" i="4"/>
  <c r="R16" i="8"/>
  <c r="U16" i="8" s="1"/>
  <c r="H29" i="8"/>
  <c r="U20" i="9"/>
  <c r="S88" i="9"/>
  <c r="I89" i="9"/>
  <c r="I90" i="9" s="1"/>
  <c r="R21" i="9"/>
  <c r="D22" i="9"/>
  <c r="S21" i="9"/>
  <c r="I22" i="9"/>
  <c r="G85" i="8"/>
  <c r="R84" i="8"/>
  <c r="U84" i="8" s="1"/>
  <c r="R18" i="8"/>
  <c r="U18" i="8" s="1"/>
  <c r="G19" i="8"/>
  <c r="R17" i="8"/>
  <c r="U17" i="8" s="1"/>
  <c r="H16" i="9"/>
  <c r="S16" i="9" s="1"/>
  <c r="R82" i="9"/>
  <c r="U82" i="9" s="1"/>
  <c r="H95" i="8"/>
  <c r="I29" i="8"/>
  <c r="S29" i="8"/>
  <c r="I95" i="8"/>
  <c r="S95" i="8"/>
  <c r="D86" i="9"/>
  <c r="R86" i="9" s="1"/>
  <c r="U86" i="9" s="1"/>
  <c r="E29" i="9"/>
  <c r="E95" i="9"/>
  <c r="F29" i="9"/>
  <c r="F95" i="9"/>
  <c r="Q8" i="7"/>
  <c r="O18" i="5" l="1"/>
  <c r="U18" i="5" s="1"/>
  <c r="U84" i="5"/>
  <c r="U18" i="4"/>
  <c r="N16" i="5"/>
  <c r="U16" i="5" s="1"/>
  <c r="N62" i="5"/>
  <c r="U16" i="4"/>
  <c r="L29" i="4"/>
  <c r="L29" i="5"/>
  <c r="U15" i="4"/>
  <c r="U81" i="5"/>
  <c r="M96" i="8"/>
  <c r="N96" i="8"/>
  <c r="Q96" i="8"/>
  <c r="P96" i="8"/>
  <c r="O96" i="8"/>
  <c r="M30" i="8"/>
  <c r="Q30" i="8"/>
  <c r="P30" i="8"/>
  <c r="N30" i="8"/>
  <c r="O30" i="8"/>
  <c r="R16" i="9"/>
  <c r="U16" i="9" s="1"/>
  <c r="H29" i="9"/>
  <c r="S90" i="9"/>
  <c r="I91" i="9"/>
  <c r="S91" i="9" s="1"/>
  <c r="R22" i="9"/>
  <c r="D23" i="9"/>
  <c r="S22" i="9"/>
  <c r="I23" i="9"/>
  <c r="S89" i="9"/>
  <c r="R85" i="8"/>
  <c r="U85" i="8" s="1"/>
  <c r="G86" i="8"/>
  <c r="R19" i="8"/>
  <c r="U19" i="8" s="1"/>
  <c r="G20" i="8"/>
  <c r="G21" i="8" s="1"/>
  <c r="I96" i="8"/>
  <c r="J96" i="8"/>
  <c r="L96" i="8"/>
  <c r="I30" i="8"/>
  <c r="J30" i="8"/>
  <c r="L30" i="8"/>
  <c r="K30" i="8"/>
  <c r="K96" i="8"/>
  <c r="D87" i="9"/>
  <c r="R87" i="9" s="1"/>
  <c r="O29" i="5" l="1"/>
  <c r="I95" i="9"/>
  <c r="S95" i="9"/>
  <c r="S23" i="9"/>
  <c r="I24" i="9"/>
  <c r="I25" i="9" s="1"/>
  <c r="S25" i="9" s="1"/>
  <c r="R23" i="9"/>
  <c r="D24" i="9"/>
  <c r="R21" i="8"/>
  <c r="G22" i="8"/>
  <c r="Q21" i="9"/>
  <c r="T87" i="9"/>
  <c r="R86" i="8"/>
  <c r="U86" i="8" s="1"/>
  <c r="G87" i="8"/>
  <c r="R20" i="8"/>
  <c r="U20" i="8" s="1"/>
  <c r="D88" i="9"/>
  <c r="R88" i="9" s="1"/>
  <c r="D9" i="8"/>
  <c r="D9" i="9"/>
  <c r="D75" i="5"/>
  <c r="P96" i="9" l="1"/>
  <c r="O96" i="9"/>
  <c r="N96" i="9"/>
  <c r="Q96" i="9"/>
  <c r="J96" i="9"/>
  <c r="M96" i="9"/>
  <c r="K96" i="9"/>
  <c r="I96" i="9"/>
  <c r="L96" i="9"/>
  <c r="T21" i="9"/>
  <c r="U21" i="9" s="1"/>
  <c r="U87" i="9"/>
  <c r="R24" i="9"/>
  <c r="D25" i="9"/>
  <c r="Q21" i="8"/>
  <c r="Q22" i="9"/>
  <c r="T22" i="9" s="1"/>
  <c r="U22" i="9" s="1"/>
  <c r="S24" i="9"/>
  <c r="S29" i="9" s="1"/>
  <c r="I29" i="9"/>
  <c r="R87" i="8"/>
  <c r="G88" i="8"/>
  <c r="R22" i="8"/>
  <c r="G23" i="8"/>
  <c r="G24" i="8" s="1"/>
  <c r="T87" i="8"/>
  <c r="D89" i="9"/>
  <c r="R89" i="9" s="1"/>
  <c r="D42" i="9"/>
  <c r="D75" i="9"/>
  <c r="D75" i="8"/>
  <c r="D42" i="8"/>
  <c r="Q29" i="9" l="1"/>
  <c r="R25" i="9"/>
  <c r="U25" i="9" s="1"/>
  <c r="P26" i="9"/>
  <c r="M26" i="9"/>
  <c r="O26" i="9"/>
  <c r="N26" i="9"/>
  <c r="Q26" i="9"/>
  <c r="N30" i="9"/>
  <c r="P30" i="9"/>
  <c r="Q30" i="9"/>
  <c r="O30" i="9"/>
  <c r="K30" i="9"/>
  <c r="M30" i="9"/>
  <c r="T21" i="8"/>
  <c r="U21" i="8" s="1"/>
  <c r="T88" i="9"/>
  <c r="R24" i="8"/>
  <c r="U24" i="8" s="1"/>
  <c r="G25" i="8"/>
  <c r="R25" i="8" s="1"/>
  <c r="U25" i="8" s="1"/>
  <c r="L30" i="9"/>
  <c r="U24" i="9"/>
  <c r="I30" i="9"/>
  <c r="J30" i="9"/>
  <c r="T89" i="9"/>
  <c r="U89" i="9" s="1"/>
  <c r="R23" i="8"/>
  <c r="U87" i="8"/>
  <c r="G89" i="8"/>
  <c r="G90" i="8" s="1"/>
  <c r="R88" i="8"/>
  <c r="D90" i="9"/>
  <c r="D26" i="8"/>
  <c r="L26" i="8"/>
  <c r="J26" i="8"/>
  <c r="K26" i="8"/>
  <c r="R26" i="9"/>
  <c r="G29" i="8" l="1"/>
  <c r="U88" i="9"/>
  <c r="T95" i="9"/>
  <c r="R90" i="9"/>
  <c r="U90" i="9" s="1"/>
  <c r="D91" i="9"/>
  <c r="R91" i="9" s="1"/>
  <c r="U91" i="9" s="1"/>
  <c r="R90" i="8"/>
  <c r="U90" i="8" s="1"/>
  <c r="G91" i="8"/>
  <c r="R91" i="8" s="1"/>
  <c r="U91" i="8" s="1"/>
  <c r="Q22" i="8"/>
  <c r="Q29" i="8" s="1"/>
  <c r="T88" i="8"/>
  <c r="R89" i="8"/>
  <c r="S26" i="8"/>
  <c r="G26" i="8"/>
  <c r="E26" i="8"/>
  <c r="T26" i="9"/>
  <c r="F26" i="8"/>
  <c r="I26" i="8"/>
  <c r="D29" i="8"/>
  <c r="R26" i="8"/>
  <c r="T26" i="8"/>
  <c r="D95" i="9"/>
  <c r="E26" i="9"/>
  <c r="S26" i="9"/>
  <c r="D26" i="9"/>
  <c r="J26" i="9"/>
  <c r="G26" i="9"/>
  <c r="K26" i="9"/>
  <c r="D29" i="9"/>
  <c r="L26" i="9"/>
  <c r="F26" i="9"/>
  <c r="U26" i="8"/>
  <c r="H26" i="8"/>
  <c r="U26" i="9"/>
  <c r="I26" i="9"/>
  <c r="H26" i="9"/>
  <c r="T22" i="8" l="1"/>
  <c r="U22" i="8" s="1"/>
  <c r="Q23" i="9"/>
  <c r="U88" i="8"/>
  <c r="G95" i="8"/>
  <c r="Q23" i="8"/>
  <c r="T23" i="8" s="1"/>
  <c r="U23" i="8" s="1"/>
  <c r="V23" i="8" s="1"/>
  <c r="T89" i="8"/>
  <c r="U89" i="8" s="1"/>
  <c r="R95" i="8"/>
  <c r="E15" i="4"/>
  <c r="E16" i="4" s="1"/>
  <c r="P24" i="4"/>
  <c r="O23" i="4"/>
  <c r="U95" i="9"/>
  <c r="R95" i="9"/>
  <c r="R29" i="9"/>
  <c r="R32" i="8"/>
  <c r="R29" i="8"/>
  <c r="D81" i="5"/>
  <c r="D14" i="4"/>
  <c r="P57" i="4"/>
  <c r="P58" i="4" s="1"/>
  <c r="P62" i="4" s="1"/>
  <c r="O56" i="4"/>
  <c r="E48" i="4"/>
  <c r="E49" i="4" s="1"/>
  <c r="E50" i="4" s="1"/>
  <c r="P90" i="4"/>
  <c r="P91" i="4" s="1"/>
  <c r="P95" i="4" s="1"/>
  <c r="L87" i="4"/>
  <c r="L88" i="4" s="1"/>
  <c r="L89" i="4" s="1"/>
  <c r="L90" i="4" s="1"/>
  <c r="L91" i="4" s="1"/>
  <c r="L95" i="4" s="1"/>
  <c r="F82" i="4"/>
  <c r="F83" i="4" s="1"/>
  <c r="O89" i="4"/>
  <c r="U89" i="4" s="1"/>
  <c r="D80" i="4"/>
  <c r="B95" i="4"/>
  <c r="B62" i="4"/>
  <c r="B29" i="4"/>
  <c r="P25" i="4" l="1"/>
  <c r="P26" i="4"/>
  <c r="O24" i="4"/>
  <c r="F84" i="4"/>
  <c r="F85" i="4" s="1"/>
  <c r="F86" i="4" s="1"/>
  <c r="F87" i="4" s="1"/>
  <c r="F88" i="4" s="1"/>
  <c r="F89" i="4" s="1"/>
  <c r="F90" i="4" s="1"/>
  <c r="F91" i="4" s="1"/>
  <c r="E51" i="4"/>
  <c r="E52" i="4" s="1"/>
  <c r="E53" i="4" s="1"/>
  <c r="E54" i="4" s="1"/>
  <c r="E55" i="4" s="1"/>
  <c r="E56" i="4" s="1"/>
  <c r="E57" i="4" s="1"/>
  <c r="E58" i="4" s="1"/>
  <c r="E59" i="4" s="1"/>
  <c r="P29" i="4"/>
  <c r="U95" i="8"/>
  <c r="S96" i="8" s="1"/>
  <c r="T23" i="9"/>
  <c r="U23" i="9" s="1"/>
  <c r="T95" i="8"/>
  <c r="T29" i="8"/>
  <c r="E17" i="4"/>
  <c r="E18" i="4" s="1"/>
  <c r="G96" i="8"/>
  <c r="H96" i="8"/>
  <c r="D96" i="8"/>
  <c r="E96" i="8"/>
  <c r="F96" i="8"/>
  <c r="D15" i="4"/>
  <c r="R98" i="8"/>
  <c r="R65" i="8"/>
  <c r="F30" i="9"/>
  <c r="H30" i="9"/>
  <c r="G30" i="9"/>
  <c r="E30" i="9"/>
  <c r="D30" i="9"/>
  <c r="D30" i="8"/>
  <c r="H30" i="8"/>
  <c r="G30" i="8"/>
  <c r="F30" i="8"/>
  <c r="E30" i="8"/>
  <c r="E96" i="9"/>
  <c r="R96" i="9"/>
  <c r="G96" i="9"/>
  <c r="F96" i="9"/>
  <c r="H96" i="9"/>
  <c r="S65" i="8"/>
  <c r="S32" i="8"/>
  <c r="T65" i="8"/>
  <c r="S98" i="8"/>
  <c r="T98" i="8"/>
  <c r="T32" i="8"/>
  <c r="U29" i="8"/>
  <c r="R30" i="8" s="1"/>
  <c r="T96" i="9"/>
  <c r="S96" i="9"/>
  <c r="D96" i="9"/>
  <c r="O57" i="4"/>
  <c r="O90" i="4"/>
  <c r="O91" i="4" s="1"/>
  <c r="O95" i="4" s="1"/>
  <c r="D82" i="5"/>
  <c r="D81" i="4"/>
  <c r="D82" i="4" s="1"/>
  <c r="D78" i="5"/>
  <c r="O25" i="4" l="1"/>
  <c r="O26" i="4"/>
  <c r="O29" i="4"/>
  <c r="F92" i="4"/>
  <c r="R96" i="8"/>
  <c r="T29" i="9"/>
  <c r="T98" i="9"/>
  <c r="S65" i="9"/>
  <c r="S98" i="9"/>
  <c r="U29" i="9"/>
  <c r="S32" i="9"/>
  <c r="T65" i="9"/>
  <c r="T32" i="9"/>
  <c r="T96" i="8"/>
  <c r="R65" i="9"/>
  <c r="R32" i="9"/>
  <c r="R98" i="9"/>
  <c r="E19" i="4"/>
  <c r="E20" i="4" s="1"/>
  <c r="E21" i="4" s="1"/>
  <c r="E22" i="4" s="1"/>
  <c r="E23" i="4" s="1"/>
  <c r="E24" i="4" s="1"/>
  <c r="E25" i="4" s="1"/>
  <c r="O58" i="4"/>
  <c r="O62" i="4" s="1"/>
  <c r="D16" i="4"/>
  <c r="T30" i="8"/>
  <c r="S30" i="8"/>
  <c r="D83" i="5"/>
  <c r="D83" i="4"/>
  <c r="E95" i="5"/>
  <c r="T30" i="9" l="1"/>
  <c r="R30" i="9"/>
  <c r="S30" i="9"/>
  <c r="E26" i="4"/>
  <c r="D17" i="4"/>
  <c r="D18" i="4" s="1"/>
  <c r="D19" i="4" s="1"/>
  <c r="D20" i="4" s="1"/>
  <c r="D21" i="4" s="1"/>
  <c r="D22" i="4" s="1"/>
  <c r="D23" i="4" s="1"/>
  <c r="D24" i="4" s="1"/>
  <c r="D25" i="4" s="1"/>
  <c r="F15" i="4"/>
  <c r="F16" i="4" s="1"/>
  <c r="F17" i="4" s="1"/>
  <c r="F18" i="4" s="1"/>
  <c r="F19" i="4" s="1"/>
  <c r="F20" i="4" s="1"/>
  <c r="F49" i="4"/>
  <c r="D84" i="5"/>
  <c r="D85" i="5" s="1"/>
  <c r="D50" i="4"/>
  <c r="D84" i="4"/>
  <c r="F21" i="4" l="1"/>
  <c r="F22" i="4" s="1"/>
  <c r="F23" i="4" s="1"/>
  <c r="J85" i="4"/>
  <c r="J86" i="4" s="1"/>
  <c r="J87" i="4" s="1"/>
  <c r="J88" i="4" s="1"/>
  <c r="J89" i="4" s="1"/>
  <c r="J90" i="4" s="1"/>
  <c r="J91" i="4" s="1"/>
  <c r="J95" i="4" s="1"/>
  <c r="F50" i="4"/>
  <c r="E62" i="4"/>
  <c r="E95" i="4"/>
  <c r="S83" i="4"/>
  <c r="F15" i="5"/>
  <c r="F26" i="5" s="1"/>
  <c r="F49" i="5"/>
  <c r="F50" i="5" s="1"/>
  <c r="D86" i="5"/>
  <c r="D87" i="5" s="1"/>
  <c r="D51" i="4"/>
  <c r="D85" i="4"/>
  <c r="F24" i="4" l="1"/>
  <c r="F25" i="4" s="1"/>
  <c r="F51" i="5"/>
  <c r="F52" i="5" s="1"/>
  <c r="F53" i="5" s="1"/>
  <c r="F54" i="5" s="1"/>
  <c r="F55" i="5" s="1"/>
  <c r="F56" i="5" s="1"/>
  <c r="F57" i="5" s="1"/>
  <c r="F58" i="5" s="1"/>
  <c r="F51" i="4"/>
  <c r="F52" i="4" s="1"/>
  <c r="F53" i="4" s="1"/>
  <c r="F16" i="5"/>
  <c r="F17" i="5" s="1"/>
  <c r="F18" i="5" s="1"/>
  <c r="F19" i="5" s="1"/>
  <c r="F20" i="5" s="1"/>
  <c r="F21" i="5" s="1"/>
  <c r="F22" i="5" s="1"/>
  <c r="F23" i="5" s="1"/>
  <c r="F24" i="5" s="1"/>
  <c r="F25" i="5" s="1"/>
  <c r="V83" i="4"/>
  <c r="D52" i="4"/>
  <c r="D88" i="5"/>
  <c r="F95" i="4"/>
  <c r="D86" i="4"/>
  <c r="N12" i="2"/>
  <c r="F26" i="4" l="1"/>
  <c r="F54" i="4"/>
  <c r="F55" i="4" s="1"/>
  <c r="F59" i="5"/>
  <c r="F60" i="5" s="1"/>
  <c r="J52" i="4"/>
  <c r="J53" i="4" s="1"/>
  <c r="J54" i="4" s="1"/>
  <c r="J55" i="4" s="1"/>
  <c r="J56" i="4" s="1"/>
  <c r="J57" i="4" s="1"/>
  <c r="J58" i="4" s="1"/>
  <c r="J62" i="4" s="1"/>
  <c r="T83" i="5"/>
  <c r="T17" i="4"/>
  <c r="S84" i="4"/>
  <c r="T17" i="5"/>
  <c r="S50" i="4"/>
  <c r="S17" i="4"/>
  <c r="D87" i="4"/>
  <c r="D53" i="4"/>
  <c r="D89" i="5"/>
  <c r="K53" i="4" l="1"/>
  <c r="K54" i="4" s="1"/>
  <c r="K55" i="4" s="1"/>
  <c r="K56" i="4" s="1"/>
  <c r="K57" i="4" s="1"/>
  <c r="K58" i="4" s="1"/>
  <c r="K62" i="4" s="1"/>
  <c r="V50" i="4"/>
  <c r="V17" i="4"/>
  <c r="I18" i="5"/>
  <c r="I19" i="5" s="1"/>
  <c r="I20" i="5" s="1"/>
  <c r="I21" i="5" s="1"/>
  <c r="I22" i="5" s="1"/>
  <c r="I23" i="5" s="1"/>
  <c r="I24" i="5" s="1"/>
  <c r="I25" i="5" s="1"/>
  <c r="F56" i="4"/>
  <c r="F57" i="4" s="1"/>
  <c r="F58" i="4" s="1"/>
  <c r="J18" i="4"/>
  <c r="S86" i="4"/>
  <c r="S85" i="4"/>
  <c r="J51" i="5"/>
  <c r="S18" i="4"/>
  <c r="T84" i="4"/>
  <c r="S51" i="4"/>
  <c r="D88" i="4"/>
  <c r="D54" i="4"/>
  <c r="D90" i="5"/>
  <c r="D91" i="5" s="1"/>
  <c r="F62" i="4" l="1"/>
  <c r="D92" i="5"/>
  <c r="F59" i="4"/>
  <c r="M55" i="4"/>
  <c r="M56" i="4" s="1"/>
  <c r="M57" i="4" s="1"/>
  <c r="M58" i="4" s="1"/>
  <c r="M62" i="4" s="1"/>
  <c r="J19" i="4"/>
  <c r="J20" i="4" s="1"/>
  <c r="J52" i="5"/>
  <c r="J53" i="5" s="1"/>
  <c r="J54" i="5" s="1"/>
  <c r="J55" i="5" s="1"/>
  <c r="J56" i="5" s="1"/>
  <c r="J57" i="5" s="1"/>
  <c r="J58" i="5" s="1"/>
  <c r="S87" i="4"/>
  <c r="S20" i="4"/>
  <c r="V84" i="4"/>
  <c r="K86" i="4"/>
  <c r="K87" i="4" s="1"/>
  <c r="K88" i="4" s="1"/>
  <c r="K89" i="4" s="1"/>
  <c r="K90" i="4" s="1"/>
  <c r="K91" i="4" s="1"/>
  <c r="K95" i="4" s="1"/>
  <c r="M51" i="5"/>
  <c r="T51" i="5" s="1"/>
  <c r="M18" i="4"/>
  <c r="S19" i="4"/>
  <c r="T51" i="4"/>
  <c r="S52" i="4"/>
  <c r="D89" i="4"/>
  <c r="D55" i="4"/>
  <c r="D95" i="5"/>
  <c r="U45" i="4"/>
  <c r="T45" i="4"/>
  <c r="S45" i="4"/>
  <c r="U78" i="4"/>
  <c r="T78" i="4"/>
  <c r="S78" i="4"/>
  <c r="T78" i="2"/>
  <c r="S78" i="2"/>
  <c r="R78" i="2"/>
  <c r="Q12" i="2"/>
  <c r="P12" i="2"/>
  <c r="O12" i="2"/>
  <c r="L12" i="2"/>
  <c r="K12" i="2"/>
  <c r="J12" i="2"/>
  <c r="I12" i="2"/>
  <c r="H12" i="2"/>
  <c r="G12" i="2"/>
  <c r="F12" i="2"/>
  <c r="E12" i="2"/>
  <c r="D12" i="2"/>
  <c r="J21" i="4" l="1"/>
  <c r="J22" i="4" s="1"/>
  <c r="J23" i="4" s="1"/>
  <c r="J62" i="5"/>
  <c r="T18" i="4"/>
  <c r="S89" i="4"/>
  <c r="S88" i="4"/>
  <c r="T87" i="4"/>
  <c r="S21" i="4"/>
  <c r="V51" i="4"/>
  <c r="K52" i="5"/>
  <c r="K19" i="4"/>
  <c r="S53" i="4"/>
  <c r="S46" i="4"/>
  <c r="T46" i="5"/>
  <c r="S79" i="4"/>
  <c r="D90" i="4"/>
  <c r="D56" i="4"/>
  <c r="U12" i="4"/>
  <c r="D12" i="5"/>
  <c r="D12" i="1"/>
  <c r="S12" i="4"/>
  <c r="T12" i="4"/>
  <c r="U78" i="2"/>
  <c r="U45" i="1"/>
  <c r="S78" i="5"/>
  <c r="V45" i="4"/>
  <c r="T45" i="5"/>
  <c r="T78" i="5"/>
  <c r="S78" i="1"/>
  <c r="R12" i="2"/>
  <c r="T78" i="1"/>
  <c r="S45" i="1"/>
  <c r="V78" i="4"/>
  <c r="S12" i="2"/>
  <c r="U78" i="1"/>
  <c r="T45" i="1"/>
  <c r="T12" i="2"/>
  <c r="J24" i="4" l="1"/>
  <c r="J25" i="4" s="1"/>
  <c r="J26" i="4" s="1"/>
  <c r="V18" i="4"/>
  <c r="K20" i="4"/>
  <c r="R12" i="5"/>
  <c r="U12" i="5" s="1"/>
  <c r="U45" i="5"/>
  <c r="U46" i="5"/>
  <c r="S79" i="5"/>
  <c r="T79" i="5"/>
  <c r="V79" i="4"/>
  <c r="S80" i="4"/>
  <c r="V46" i="4"/>
  <c r="S90" i="4"/>
  <c r="D91" i="4"/>
  <c r="S91" i="4" s="1"/>
  <c r="S23" i="4"/>
  <c r="M87" i="5"/>
  <c r="M88" i="4"/>
  <c r="S22" i="4"/>
  <c r="T85" i="4"/>
  <c r="M52" i="5"/>
  <c r="M19" i="4"/>
  <c r="T52" i="4"/>
  <c r="S54" i="4"/>
  <c r="S13" i="4"/>
  <c r="S46" i="5"/>
  <c r="T13" i="5"/>
  <c r="D57" i="4"/>
  <c r="U78" i="5"/>
  <c r="V78" i="5" s="1"/>
  <c r="V12" i="4"/>
  <c r="U12" i="1"/>
  <c r="V45" i="1"/>
  <c r="U12" i="2"/>
  <c r="S12" i="5"/>
  <c r="S45" i="5"/>
  <c r="T12" i="5"/>
  <c r="V78" i="1"/>
  <c r="T12" i="1"/>
  <c r="S12" i="1"/>
  <c r="V13" i="4" l="1"/>
  <c r="J29" i="4"/>
  <c r="K21" i="4"/>
  <c r="K22" i="4" s="1"/>
  <c r="K23" i="4" s="1"/>
  <c r="V45" i="5"/>
  <c r="D58" i="4"/>
  <c r="D92" i="4"/>
  <c r="D59" i="4"/>
  <c r="V46" i="5"/>
  <c r="U13" i="5"/>
  <c r="V79" i="5"/>
  <c r="S13" i="5"/>
  <c r="V80" i="4"/>
  <c r="S47" i="4"/>
  <c r="T14" i="4"/>
  <c r="S24" i="4"/>
  <c r="T88" i="4"/>
  <c r="M89" i="4"/>
  <c r="M54" i="5"/>
  <c r="M21" i="5" s="1"/>
  <c r="M21" i="4"/>
  <c r="T54" i="4"/>
  <c r="M53" i="5"/>
  <c r="T53" i="4"/>
  <c r="V53" i="4" s="1"/>
  <c r="T20" i="4"/>
  <c r="T86" i="4"/>
  <c r="V85" i="4"/>
  <c r="T19" i="4"/>
  <c r="V52" i="4"/>
  <c r="S55" i="4"/>
  <c r="V12" i="5"/>
  <c r="V12" i="1"/>
  <c r="V86" i="4" l="1"/>
  <c r="K24" i="4"/>
  <c r="K25" i="4" s="1"/>
  <c r="K29" i="4"/>
  <c r="M26" i="5"/>
  <c r="V20" i="4"/>
  <c r="Q57" i="5"/>
  <c r="Q58" i="4"/>
  <c r="U57" i="4"/>
  <c r="M22" i="4"/>
  <c r="M23" i="4" s="1"/>
  <c r="R54" i="5"/>
  <c r="V13" i="5"/>
  <c r="S47" i="5"/>
  <c r="T47" i="5"/>
  <c r="M22" i="5"/>
  <c r="M23" i="5" s="1"/>
  <c r="M24" i="5" s="1"/>
  <c r="M25" i="5" s="1"/>
  <c r="S14" i="4"/>
  <c r="S82" i="4"/>
  <c r="V47" i="4"/>
  <c r="S25" i="4"/>
  <c r="T89" i="4"/>
  <c r="V89" i="4" s="1"/>
  <c r="M90" i="4"/>
  <c r="T21" i="4"/>
  <c r="U87" i="4"/>
  <c r="R21" i="4"/>
  <c r="U54" i="4"/>
  <c r="T55" i="4"/>
  <c r="V19" i="4"/>
  <c r="S56" i="4"/>
  <c r="D1" i="1"/>
  <c r="M22" i="1" s="1"/>
  <c r="D1" i="2"/>
  <c r="K26" i="4" l="1"/>
  <c r="N25" i="1"/>
  <c r="F25" i="1"/>
  <c r="D25" i="1"/>
  <c r="I25" i="1"/>
  <c r="H25" i="1"/>
  <c r="O25" i="1"/>
  <c r="M25" i="1"/>
  <c r="E25" i="1"/>
  <c r="L25" i="1"/>
  <c r="P25" i="1"/>
  <c r="G25" i="1"/>
  <c r="K25" i="1"/>
  <c r="J25" i="1"/>
  <c r="D91" i="1"/>
  <c r="M26" i="4"/>
  <c r="M24" i="4"/>
  <c r="M25" i="4" s="1"/>
  <c r="V14" i="4"/>
  <c r="Q62" i="4"/>
  <c r="U58" i="4"/>
  <c r="Q91" i="4"/>
  <c r="U90" i="4"/>
  <c r="Q24" i="4"/>
  <c r="Q26" i="4" s="1"/>
  <c r="Q58" i="5"/>
  <c r="T22" i="4"/>
  <c r="V82" i="4"/>
  <c r="G83" i="1"/>
  <c r="G17" i="1"/>
  <c r="G18" i="1" s="1"/>
  <c r="G19" i="1" s="1"/>
  <c r="G20" i="1" s="1"/>
  <c r="G21" i="1" s="1"/>
  <c r="G22" i="1" s="1"/>
  <c r="G23" i="1" s="1"/>
  <c r="G24" i="1" s="1"/>
  <c r="L87" i="1"/>
  <c r="I84" i="1"/>
  <c r="I85" i="1" s="1"/>
  <c r="I86" i="1" s="1"/>
  <c r="I87" i="1" s="1"/>
  <c r="I88" i="1" s="1"/>
  <c r="I89" i="1" s="1"/>
  <c r="I90" i="1" s="1"/>
  <c r="I91" i="1" s="1"/>
  <c r="I18" i="1"/>
  <c r="I19" i="1" s="1"/>
  <c r="I20" i="1" s="1"/>
  <c r="I21" i="1" s="1"/>
  <c r="I22" i="1" s="1"/>
  <c r="I23" i="1" s="1"/>
  <c r="I24" i="1" s="1"/>
  <c r="M88" i="2"/>
  <c r="M89" i="2" s="1"/>
  <c r="M90" i="2" s="1"/>
  <c r="M91" i="2" s="1"/>
  <c r="M95" i="2" s="1"/>
  <c r="M22" i="2"/>
  <c r="M23" i="2" s="1"/>
  <c r="M24" i="2" s="1"/>
  <c r="M25" i="2" s="1"/>
  <c r="M29" i="2" s="1"/>
  <c r="U21" i="4"/>
  <c r="V87" i="4"/>
  <c r="S48" i="4"/>
  <c r="T48" i="5"/>
  <c r="T90" i="4"/>
  <c r="M91" i="4"/>
  <c r="M95" i="4" s="1"/>
  <c r="S57" i="4"/>
  <c r="S58" i="4"/>
  <c r="T23" i="4"/>
  <c r="V54" i="4"/>
  <c r="U88" i="4"/>
  <c r="V88" i="4" s="1"/>
  <c r="U54" i="5"/>
  <c r="K87" i="2"/>
  <c r="K88" i="2" s="1"/>
  <c r="K89" i="2" s="1"/>
  <c r="K90" i="2" s="1"/>
  <c r="K91" i="2" s="1"/>
  <c r="T56" i="4"/>
  <c r="F16" i="1"/>
  <c r="F17" i="1" s="1"/>
  <c r="F18" i="1" s="1"/>
  <c r="F19" i="1" s="1"/>
  <c r="F20" i="1" s="1"/>
  <c r="F21" i="1" s="1"/>
  <c r="F22" i="1" s="1"/>
  <c r="F23" i="1" s="1"/>
  <c r="F24" i="1" s="1"/>
  <c r="E15" i="1"/>
  <c r="E16" i="1" s="1"/>
  <c r="E17" i="1" s="1"/>
  <c r="E18" i="1" s="1"/>
  <c r="E19" i="1" s="1"/>
  <c r="E20" i="1" s="1"/>
  <c r="E21" i="1" s="1"/>
  <c r="E22" i="1" s="1"/>
  <c r="E23" i="1" s="1"/>
  <c r="E24" i="1" s="1"/>
  <c r="M23" i="1"/>
  <c r="M24" i="1" s="1"/>
  <c r="O23" i="1"/>
  <c r="O24" i="1" s="1"/>
  <c r="F82" i="1"/>
  <c r="F83" i="1" s="1"/>
  <c r="F84" i="1" s="1"/>
  <c r="F85" i="1" s="1"/>
  <c r="F86" i="1" s="1"/>
  <c r="F87" i="1" s="1"/>
  <c r="F88" i="1" s="1"/>
  <c r="F89" i="1" s="1"/>
  <c r="F90" i="1" s="1"/>
  <c r="F91" i="1" s="1"/>
  <c r="E15" i="2"/>
  <c r="E16" i="2" s="1"/>
  <c r="G17" i="2"/>
  <c r="G18" i="2" s="1"/>
  <c r="G19" i="2" s="1"/>
  <c r="G20" i="2" s="1"/>
  <c r="G21" i="2" s="1"/>
  <c r="G22" i="2" s="1"/>
  <c r="G23" i="2" s="1"/>
  <c r="G24" i="2" s="1"/>
  <c r="G25" i="2" s="1"/>
  <c r="H18" i="2"/>
  <c r="H19" i="2" s="1"/>
  <c r="H20" i="2" s="1"/>
  <c r="H21" i="2" s="1"/>
  <c r="H22" i="2" s="1"/>
  <c r="H23" i="2" s="1"/>
  <c r="H24" i="2" s="1"/>
  <c r="H25" i="2" s="1"/>
  <c r="D14" i="2"/>
  <c r="F16" i="2"/>
  <c r="F17" i="2" s="1"/>
  <c r="F18" i="2" s="1"/>
  <c r="F19" i="2" s="1"/>
  <c r="F20" i="2" s="1"/>
  <c r="F21" i="2" s="1"/>
  <c r="F22" i="2" s="1"/>
  <c r="F23" i="2" s="1"/>
  <c r="F24" i="2" s="1"/>
  <c r="F25" i="2" s="1"/>
  <c r="D14" i="1"/>
  <c r="N89" i="2"/>
  <c r="P91" i="2"/>
  <c r="P95" i="2" s="1"/>
  <c r="O90" i="2"/>
  <c r="O91" i="2" s="1"/>
  <c r="O95" i="2" s="1"/>
  <c r="O89" i="1"/>
  <c r="E81" i="2"/>
  <c r="E82" i="2" s="1"/>
  <c r="E83" i="2" s="1"/>
  <c r="E84" i="2" s="1"/>
  <c r="L88" i="2"/>
  <c r="E81" i="1"/>
  <c r="E82" i="1" s="1"/>
  <c r="E83" i="1" s="1"/>
  <c r="E84" i="1" s="1"/>
  <c r="F82" i="2"/>
  <c r="F83" i="2" s="1"/>
  <c r="F84" i="2" s="1"/>
  <c r="F85" i="2" s="1"/>
  <c r="F86" i="2" s="1"/>
  <c r="F87" i="2" s="1"/>
  <c r="F88" i="2" s="1"/>
  <c r="F89" i="2" s="1"/>
  <c r="F90" i="2" s="1"/>
  <c r="F91" i="2" s="1"/>
  <c r="G83" i="2"/>
  <c r="G84" i="2" s="1"/>
  <c r="G85" i="2" s="1"/>
  <c r="G86" i="2" s="1"/>
  <c r="G87" i="2" s="1"/>
  <c r="G88" i="2" s="1"/>
  <c r="G89" i="2" s="1"/>
  <c r="G90" i="2" s="1"/>
  <c r="G91" i="2" s="1"/>
  <c r="D80" i="2"/>
  <c r="H84" i="2"/>
  <c r="D80" i="1"/>
  <c r="B95" i="2"/>
  <c r="Q95" i="2"/>
  <c r="B95" i="1"/>
  <c r="B62" i="1"/>
  <c r="B62" i="2"/>
  <c r="B29" i="2"/>
  <c r="B29" i="1"/>
  <c r="L88" i="1" l="1"/>
  <c r="L89" i="1" s="1"/>
  <c r="L90" i="1" s="1"/>
  <c r="L91" i="1" s="1"/>
  <c r="L21" i="1"/>
  <c r="L22" i="1" s="1"/>
  <c r="L23" i="1" s="1"/>
  <c r="L24" i="1" s="1"/>
  <c r="M29" i="4"/>
  <c r="V90" i="4"/>
  <c r="Q25" i="4"/>
  <c r="U24" i="4"/>
  <c r="Q95" i="4"/>
  <c r="U91" i="4"/>
  <c r="U95" i="4" s="1"/>
  <c r="L95" i="1"/>
  <c r="G84" i="1"/>
  <c r="G85" i="1" s="1"/>
  <c r="G86" i="1" s="1"/>
  <c r="G87" i="1" s="1"/>
  <c r="G88" i="1" s="1"/>
  <c r="G89" i="1" s="1"/>
  <c r="G90" i="1" s="1"/>
  <c r="G91" i="1" s="1"/>
  <c r="I95" i="1"/>
  <c r="H84" i="1"/>
  <c r="H83" i="5"/>
  <c r="R55" i="5"/>
  <c r="U55" i="5" s="1"/>
  <c r="V21" i="4"/>
  <c r="V48" i="4"/>
  <c r="U55" i="4"/>
  <c r="T57" i="4"/>
  <c r="V57" i="4" s="1"/>
  <c r="T58" i="4"/>
  <c r="V58" i="4" s="1"/>
  <c r="T25" i="4"/>
  <c r="T91" i="4"/>
  <c r="R56" i="5"/>
  <c r="U56" i="4"/>
  <c r="V56" i="4" s="1"/>
  <c r="T24" i="4"/>
  <c r="L89" i="2"/>
  <c r="E85" i="2"/>
  <c r="E86" i="2" s="1"/>
  <c r="E87" i="2" s="1"/>
  <c r="E88" i="2" s="1"/>
  <c r="E89" i="2" s="1"/>
  <c r="E90" i="2" s="1"/>
  <c r="R80" i="2"/>
  <c r="D15" i="1"/>
  <c r="D16" i="1" s="1"/>
  <c r="O90" i="1"/>
  <c r="O91" i="1" s="1"/>
  <c r="N90" i="2"/>
  <c r="M88" i="1"/>
  <c r="M89" i="1" s="1"/>
  <c r="M90" i="1" s="1"/>
  <c r="E85" i="1"/>
  <c r="E86" i="1" s="1"/>
  <c r="E87" i="1" s="1"/>
  <c r="E88" i="1" s="1"/>
  <c r="E89" i="1" s="1"/>
  <c r="E90" i="1" s="1"/>
  <c r="E91" i="1" s="1"/>
  <c r="E17" i="2"/>
  <c r="E18" i="2" s="1"/>
  <c r="E19" i="2" s="1"/>
  <c r="E20" i="2" s="1"/>
  <c r="E21" i="2" s="1"/>
  <c r="E22" i="2" s="1"/>
  <c r="E23" i="2" s="1"/>
  <c r="E24" i="2" s="1"/>
  <c r="E25" i="2" s="1"/>
  <c r="D81" i="2"/>
  <c r="D15" i="2"/>
  <c r="G95" i="2"/>
  <c r="H85" i="2"/>
  <c r="F95" i="2"/>
  <c r="D81" i="1"/>
  <c r="M95" i="1" l="1"/>
  <c r="M91" i="1"/>
  <c r="H84" i="5"/>
  <c r="U25" i="4"/>
  <c r="V25" i="4" s="1"/>
  <c r="Q29" i="4"/>
  <c r="G95" i="1"/>
  <c r="E92" i="1"/>
  <c r="G92" i="1"/>
  <c r="H85" i="1"/>
  <c r="H86" i="1" s="1"/>
  <c r="H87" i="1" s="1"/>
  <c r="H88" i="1" s="1"/>
  <c r="H89" i="1" s="1"/>
  <c r="H90" i="1" s="1"/>
  <c r="H91" i="1" s="1"/>
  <c r="S83" i="5"/>
  <c r="V83" i="5" s="1"/>
  <c r="U22" i="4"/>
  <c r="V22" i="4" s="1"/>
  <c r="V55" i="4"/>
  <c r="U62" i="4"/>
  <c r="S49" i="4"/>
  <c r="T49" i="5"/>
  <c r="T62" i="4"/>
  <c r="T90" i="2"/>
  <c r="N91" i="2"/>
  <c r="T91" i="2" s="1"/>
  <c r="E91" i="2"/>
  <c r="E95" i="2" s="1"/>
  <c r="V91" i="4"/>
  <c r="T95" i="4"/>
  <c r="V24" i="4"/>
  <c r="N95" i="2"/>
  <c r="L90" i="2"/>
  <c r="I85" i="2"/>
  <c r="D17" i="1"/>
  <c r="U80" i="2"/>
  <c r="H14" i="2"/>
  <c r="T80" i="1"/>
  <c r="D82" i="1"/>
  <c r="M88" i="5"/>
  <c r="D16" i="2"/>
  <c r="D82" i="2"/>
  <c r="H86" i="2"/>
  <c r="H87" i="2" s="1"/>
  <c r="D8" i="2"/>
  <c r="D8" i="1"/>
  <c r="V8" i="1" s="1"/>
  <c r="H85" i="5" l="1"/>
  <c r="S84" i="5"/>
  <c r="H95" i="1"/>
  <c r="V49" i="4"/>
  <c r="R14" i="2"/>
  <c r="S14" i="2"/>
  <c r="Q96" i="4"/>
  <c r="R96" i="4"/>
  <c r="P96" i="4"/>
  <c r="S16" i="4"/>
  <c r="T16" i="4"/>
  <c r="R63" i="4"/>
  <c r="Q63" i="4"/>
  <c r="P63" i="4"/>
  <c r="R23" i="4"/>
  <c r="R29" i="4" s="1"/>
  <c r="L91" i="2"/>
  <c r="L95" i="2" s="1"/>
  <c r="I86" i="2"/>
  <c r="I87" i="2" s="1"/>
  <c r="I88" i="2" s="1"/>
  <c r="I89" i="2" s="1"/>
  <c r="I90" i="2" s="1"/>
  <c r="I91" i="2" s="1"/>
  <c r="L18" i="2"/>
  <c r="S84" i="2"/>
  <c r="D18" i="1"/>
  <c r="T81" i="1"/>
  <c r="H15" i="2"/>
  <c r="R81" i="2"/>
  <c r="S80" i="1"/>
  <c r="V80" i="1" s="1"/>
  <c r="D83" i="1"/>
  <c r="M89" i="5"/>
  <c r="D83" i="2"/>
  <c r="R83" i="2" s="1"/>
  <c r="U83" i="2" s="1"/>
  <c r="D17" i="2"/>
  <c r="R17" i="2" s="1"/>
  <c r="U17" i="2" s="1"/>
  <c r="D74" i="2"/>
  <c r="S8" i="2"/>
  <c r="H88" i="2"/>
  <c r="S8" i="1"/>
  <c r="D9" i="2"/>
  <c r="D9" i="1"/>
  <c r="H86" i="5" l="1"/>
  <c r="S85" i="5"/>
  <c r="T80" i="5"/>
  <c r="R15" i="2"/>
  <c r="S15" i="2"/>
  <c r="U14" i="2"/>
  <c r="S14" i="1"/>
  <c r="T14" i="1"/>
  <c r="V16" i="4"/>
  <c r="U23" i="4"/>
  <c r="V23" i="4" s="1"/>
  <c r="D19" i="1"/>
  <c r="M18" i="1"/>
  <c r="M84" i="5"/>
  <c r="M18" i="5" s="1"/>
  <c r="U81" i="2"/>
  <c r="T15" i="1"/>
  <c r="S81" i="1"/>
  <c r="V81" i="1" s="1"/>
  <c r="S80" i="5"/>
  <c r="T14" i="5"/>
  <c r="D84" i="1"/>
  <c r="S83" i="1"/>
  <c r="V83" i="1" s="1"/>
  <c r="M90" i="5"/>
  <c r="M91" i="5" s="1"/>
  <c r="D84" i="2"/>
  <c r="R84" i="2" s="1"/>
  <c r="U84" i="2" s="1"/>
  <c r="D18" i="2"/>
  <c r="R18" i="2" s="1"/>
  <c r="H89" i="2"/>
  <c r="E8" i="9"/>
  <c r="E8" i="8"/>
  <c r="D75" i="2"/>
  <c r="E41" i="5"/>
  <c r="E74" i="5"/>
  <c r="E8" i="1"/>
  <c r="E41" i="1" s="1"/>
  <c r="E8" i="2"/>
  <c r="E74" i="2" s="1"/>
  <c r="H87" i="5" l="1"/>
  <c r="S86" i="5"/>
  <c r="V80" i="5"/>
  <c r="U15" i="2"/>
  <c r="V14" i="1"/>
  <c r="U26" i="4"/>
  <c r="S14" i="5"/>
  <c r="D20" i="1"/>
  <c r="S84" i="1"/>
  <c r="D85" i="1"/>
  <c r="T82" i="1"/>
  <c r="H16" i="2"/>
  <c r="R82" i="2"/>
  <c r="U82" i="2" s="1"/>
  <c r="S15" i="1"/>
  <c r="V15" i="1" s="1"/>
  <c r="D85" i="2"/>
  <c r="D19" i="2"/>
  <c r="R19" i="2" s="1"/>
  <c r="I95" i="2"/>
  <c r="H90" i="2"/>
  <c r="E9" i="8"/>
  <c r="E9" i="9"/>
  <c r="E74" i="8"/>
  <c r="E41" i="8"/>
  <c r="E74" i="9"/>
  <c r="E41" i="9"/>
  <c r="E41" i="4"/>
  <c r="E74" i="4"/>
  <c r="E42" i="5"/>
  <c r="E75" i="5"/>
  <c r="E9" i="2"/>
  <c r="E9" i="1"/>
  <c r="E42" i="1" s="1"/>
  <c r="H88" i="5" l="1"/>
  <c r="S87" i="5"/>
  <c r="D86" i="1"/>
  <c r="D87" i="1" s="1"/>
  <c r="J85" i="1"/>
  <c r="K86" i="1" s="1"/>
  <c r="J18" i="1"/>
  <c r="T84" i="1"/>
  <c r="V84" i="1" s="1"/>
  <c r="J84" i="5"/>
  <c r="R16" i="2"/>
  <c r="S16" i="2"/>
  <c r="H91" i="2"/>
  <c r="H95" i="2" s="1"/>
  <c r="D21" i="1"/>
  <c r="R85" i="2"/>
  <c r="J86" i="2"/>
  <c r="J87" i="2" s="1"/>
  <c r="J88" i="2" s="1"/>
  <c r="J89" i="2" s="1"/>
  <c r="J90" i="2" s="1"/>
  <c r="J91" i="2" s="1"/>
  <c r="T16" i="1"/>
  <c r="T82" i="5"/>
  <c r="S82" i="1"/>
  <c r="V82" i="1" s="1"/>
  <c r="D86" i="2"/>
  <c r="R86" i="2" s="1"/>
  <c r="D20" i="2"/>
  <c r="R20" i="2" s="1"/>
  <c r="F8" i="8"/>
  <c r="F8" i="9"/>
  <c r="E42" i="8"/>
  <c r="E75" i="8"/>
  <c r="E42" i="9"/>
  <c r="E75" i="9"/>
  <c r="E75" i="2"/>
  <c r="E42" i="4"/>
  <c r="E75" i="4"/>
  <c r="F41" i="5"/>
  <c r="F74" i="5"/>
  <c r="F8" i="1"/>
  <c r="F41" i="1" s="1"/>
  <c r="F8" i="2"/>
  <c r="F74" i="2" s="1"/>
  <c r="D88" i="1" l="1"/>
  <c r="D89" i="1" s="1"/>
  <c r="D90" i="1" s="1"/>
  <c r="S86" i="1"/>
  <c r="S20" i="1" s="1"/>
  <c r="H89" i="5"/>
  <c r="S88" i="5"/>
  <c r="K87" i="1"/>
  <c r="K88" i="1" s="1"/>
  <c r="K89" i="1" s="1"/>
  <c r="K90" i="1" s="1"/>
  <c r="K91" i="1" s="1"/>
  <c r="J19" i="1"/>
  <c r="T18" i="1"/>
  <c r="J86" i="1"/>
  <c r="J87" i="1" s="1"/>
  <c r="J88" i="1" s="1"/>
  <c r="J89" i="1" s="1"/>
  <c r="J90" i="1" s="1"/>
  <c r="J91" i="1" s="1"/>
  <c r="J85" i="5"/>
  <c r="J18" i="5"/>
  <c r="T84" i="5"/>
  <c r="V84" i="5" s="1"/>
  <c r="U16" i="2"/>
  <c r="S16" i="1"/>
  <c r="V16" i="1" s="1"/>
  <c r="D22" i="1"/>
  <c r="S82" i="5"/>
  <c r="V82" i="5" s="1"/>
  <c r="D21" i="2"/>
  <c r="R21" i="2" s="1"/>
  <c r="D87" i="2"/>
  <c r="R87" i="2" s="1"/>
  <c r="F74" i="8"/>
  <c r="F41" i="8"/>
  <c r="F9" i="9"/>
  <c r="F9" i="8"/>
  <c r="F74" i="9"/>
  <c r="F41" i="9"/>
  <c r="F41" i="4"/>
  <c r="F74" i="4"/>
  <c r="F42" i="5"/>
  <c r="F75" i="5"/>
  <c r="F9" i="1"/>
  <c r="F42" i="1" s="1"/>
  <c r="F9" i="2"/>
  <c r="J20" i="1" l="1"/>
  <c r="J21" i="1" s="1"/>
  <c r="J22" i="1" s="1"/>
  <c r="J23" i="1" s="1"/>
  <c r="N88" i="1"/>
  <c r="N89" i="1" s="1"/>
  <c r="N90" i="1" s="1"/>
  <c r="N91" i="1" s="1"/>
  <c r="H90" i="5"/>
  <c r="S89" i="5"/>
  <c r="Q91" i="1"/>
  <c r="K95" i="1"/>
  <c r="J86" i="5"/>
  <c r="J95" i="1"/>
  <c r="J26" i="5"/>
  <c r="J19" i="5"/>
  <c r="T18" i="5"/>
  <c r="S16" i="5"/>
  <c r="T16" i="5"/>
  <c r="D23" i="1"/>
  <c r="K19" i="1"/>
  <c r="K85" i="5"/>
  <c r="T85" i="1"/>
  <c r="X85" i="1" s="1"/>
  <c r="L19" i="2"/>
  <c r="S85" i="2"/>
  <c r="D88" i="2"/>
  <c r="R88" i="2" s="1"/>
  <c r="D22" i="2"/>
  <c r="R22" i="2" s="1"/>
  <c r="F42" i="8"/>
  <c r="F75" i="8"/>
  <c r="F75" i="9"/>
  <c r="F42" i="9"/>
  <c r="G8" i="8"/>
  <c r="G8" i="9"/>
  <c r="F75" i="2"/>
  <c r="G8" i="2"/>
  <c r="G74" i="2" s="1"/>
  <c r="F42" i="4"/>
  <c r="F75" i="4"/>
  <c r="J24" i="1" l="1"/>
  <c r="N87" i="5"/>
  <c r="N88" i="5" s="1"/>
  <c r="N89" i="5" s="1"/>
  <c r="N90" i="5" s="1"/>
  <c r="N91" i="5" s="1"/>
  <c r="N95" i="1"/>
  <c r="H91" i="5"/>
  <c r="S90" i="5"/>
  <c r="Q24" i="1"/>
  <c r="Q90" i="5"/>
  <c r="J87" i="5"/>
  <c r="J88" i="5" s="1"/>
  <c r="J20" i="5"/>
  <c r="J21" i="5" s="1"/>
  <c r="J22" i="5" s="1"/>
  <c r="J23" i="5" s="1"/>
  <c r="J24" i="5" s="1"/>
  <c r="J25" i="5" s="1"/>
  <c r="K20" i="1"/>
  <c r="J28" i="5"/>
  <c r="J27" i="5"/>
  <c r="V16" i="5"/>
  <c r="D24" i="1"/>
  <c r="T87" i="1"/>
  <c r="T21" i="1" s="1"/>
  <c r="U85" i="2"/>
  <c r="K86" i="5"/>
  <c r="K19" i="5"/>
  <c r="K26" i="5" s="1"/>
  <c r="M19" i="1"/>
  <c r="M85" i="5"/>
  <c r="M19" i="5" s="1"/>
  <c r="D23" i="2"/>
  <c r="R23" i="2" s="1"/>
  <c r="D89" i="2"/>
  <c r="R89" i="2" s="1"/>
  <c r="G9" i="9"/>
  <c r="G9" i="8"/>
  <c r="G41" i="9"/>
  <c r="G74" i="9"/>
  <c r="G74" i="8"/>
  <c r="G41" i="8"/>
  <c r="G9" i="2"/>
  <c r="K21" i="1" l="1"/>
  <c r="K22" i="1" s="1"/>
  <c r="K23" i="1" s="1"/>
  <c r="P23" i="1"/>
  <c r="P24" i="1" s="1"/>
  <c r="P89" i="5"/>
  <c r="P90" i="1"/>
  <c r="N22" i="1"/>
  <c r="N23" i="1" s="1"/>
  <c r="N24" i="1" s="1"/>
  <c r="N21" i="5"/>
  <c r="N22" i="5" s="1"/>
  <c r="N23" i="5" s="1"/>
  <c r="N24" i="5" s="1"/>
  <c r="N25" i="5" s="1"/>
  <c r="N95" i="5"/>
  <c r="S91" i="5"/>
  <c r="H95" i="5"/>
  <c r="Q91" i="5"/>
  <c r="Q24" i="5"/>
  <c r="Q25" i="1"/>
  <c r="J89" i="5"/>
  <c r="J29" i="5"/>
  <c r="T19" i="1"/>
  <c r="L20" i="2"/>
  <c r="T88" i="1"/>
  <c r="K87" i="5"/>
  <c r="K20" i="5"/>
  <c r="T19" i="5"/>
  <c r="T85" i="5"/>
  <c r="V85" i="5" s="1"/>
  <c r="D90" i="2"/>
  <c r="D24" i="2"/>
  <c r="G75" i="9"/>
  <c r="G42" i="9"/>
  <c r="H8" i="8"/>
  <c r="H8" i="9"/>
  <c r="G42" i="8"/>
  <c r="G75" i="8"/>
  <c r="G75" i="2"/>
  <c r="H8" i="2"/>
  <c r="H74" i="2" s="1"/>
  <c r="K24" i="1" l="1"/>
  <c r="U24" i="1"/>
  <c r="P91" i="1"/>
  <c r="U90" i="1"/>
  <c r="U25" i="1"/>
  <c r="P23" i="5"/>
  <c r="P90" i="5"/>
  <c r="N26" i="5"/>
  <c r="N29" i="5"/>
  <c r="Q26" i="5"/>
  <c r="Q25" i="5"/>
  <c r="Q95" i="5"/>
  <c r="J90" i="5"/>
  <c r="R90" i="2"/>
  <c r="D91" i="2"/>
  <c r="R91" i="2" s="1"/>
  <c r="R24" i="2"/>
  <c r="D25" i="2"/>
  <c r="K21" i="5"/>
  <c r="T89" i="1"/>
  <c r="M86" i="5"/>
  <c r="T86" i="1"/>
  <c r="T20" i="1" s="1"/>
  <c r="K88" i="5"/>
  <c r="T87" i="5"/>
  <c r="H9" i="9"/>
  <c r="S9" i="9" s="1"/>
  <c r="H9" i="8"/>
  <c r="S9" i="8" s="1"/>
  <c r="H74" i="9"/>
  <c r="H41" i="9"/>
  <c r="H41" i="8"/>
  <c r="H74" i="8"/>
  <c r="H9" i="2"/>
  <c r="S9" i="2" s="1"/>
  <c r="P91" i="5" l="1"/>
  <c r="U91" i="5" s="1"/>
  <c r="P95" i="5"/>
  <c r="U90" i="5"/>
  <c r="P26" i="5"/>
  <c r="P24" i="5"/>
  <c r="N27" i="5"/>
  <c r="N28" i="5"/>
  <c r="J91" i="5"/>
  <c r="J95" i="5" s="1"/>
  <c r="Q29" i="5"/>
  <c r="R25" i="2"/>
  <c r="Q26" i="2"/>
  <c r="P26" i="2"/>
  <c r="M26" i="2"/>
  <c r="O26" i="2"/>
  <c r="N26" i="2"/>
  <c r="T90" i="1"/>
  <c r="T91" i="1"/>
  <c r="T22" i="1"/>
  <c r="T21" i="5"/>
  <c r="K22" i="5"/>
  <c r="M20" i="5"/>
  <c r="T86" i="5"/>
  <c r="V86" i="5" s="1"/>
  <c r="K89" i="5"/>
  <c r="T88" i="5"/>
  <c r="I8" i="2"/>
  <c r="I8" i="9"/>
  <c r="I8" i="8"/>
  <c r="T8" i="8" s="1"/>
  <c r="S9" i="1"/>
  <c r="H75" i="8"/>
  <c r="R75" i="8" s="1"/>
  <c r="H42" i="8"/>
  <c r="R42" i="8" s="1"/>
  <c r="R9" i="8"/>
  <c r="H42" i="9"/>
  <c r="R42" i="9" s="1"/>
  <c r="R9" i="9"/>
  <c r="H75" i="9"/>
  <c r="R75" i="9" s="1"/>
  <c r="H75" i="2"/>
  <c r="P25" i="5" l="1"/>
  <c r="U25" i="5" s="1"/>
  <c r="P29" i="5"/>
  <c r="U24" i="5"/>
  <c r="T20" i="5"/>
  <c r="M29" i="5"/>
  <c r="T23" i="1"/>
  <c r="T22" i="5"/>
  <c r="K23" i="5"/>
  <c r="K90" i="5"/>
  <c r="T89" i="5"/>
  <c r="I41" i="9"/>
  <c r="S41" i="9" s="1"/>
  <c r="T8" i="9"/>
  <c r="I74" i="2"/>
  <c r="T8" i="2"/>
  <c r="I9" i="2"/>
  <c r="I9" i="9"/>
  <c r="I42" i="9" s="1"/>
  <c r="I9" i="8"/>
  <c r="I42" i="8" s="1"/>
  <c r="I74" i="8"/>
  <c r="S74" i="8" s="1"/>
  <c r="I74" i="9"/>
  <c r="S74" i="9" s="1"/>
  <c r="I41" i="8"/>
  <c r="S41" i="8" s="1"/>
  <c r="T24" i="1" l="1"/>
  <c r="T25" i="1"/>
  <c r="T90" i="5"/>
  <c r="V90" i="5" s="1"/>
  <c r="K91" i="5"/>
  <c r="T91" i="5" s="1"/>
  <c r="V91" i="5" s="1"/>
  <c r="T23" i="5"/>
  <c r="K24" i="5"/>
  <c r="I75" i="8"/>
  <c r="K8" i="1"/>
  <c r="J8" i="2"/>
  <c r="J74" i="2" s="1"/>
  <c r="J8" i="9"/>
  <c r="J74" i="9" s="1"/>
  <c r="K74" i="5"/>
  <c r="J8" i="8"/>
  <c r="J74" i="8" s="1"/>
  <c r="I75" i="2"/>
  <c r="I75" i="9"/>
  <c r="J9" i="8"/>
  <c r="J9" i="9"/>
  <c r="K75" i="5"/>
  <c r="J9" i="2"/>
  <c r="K9" i="1"/>
  <c r="K42" i="1" s="1"/>
  <c r="F43" i="2"/>
  <c r="K74" i="1" l="1"/>
  <c r="K41" i="1"/>
  <c r="K75" i="1"/>
  <c r="T24" i="5"/>
  <c r="K25" i="5"/>
  <c r="J41" i="9"/>
  <c r="J41" i="8"/>
  <c r="K8" i="8"/>
  <c r="K8" i="9"/>
  <c r="J75" i="9"/>
  <c r="J42" i="9"/>
  <c r="J42" i="8"/>
  <c r="J75" i="8"/>
  <c r="J75" i="2"/>
  <c r="L74" i="5"/>
  <c r="N43" i="2"/>
  <c r="P43" i="2"/>
  <c r="K8" i="2"/>
  <c r="K74" i="2" s="1"/>
  <c r="L8" i="1"/>
  <c r="D43" i="2"/>
  <c r="E43" i="2"/>
  <c r="O43" i="2"/>
  <c r="G43" i="2"/>
  <c r="H43" i="2"/>
  <c r="Q43" i="2"/>
  <c r="D77" i="2"/>
  <c r="L43" i="2"/>
  <c r="I43" i="2"/>
  <c r="J43" i="2"/>
  <c r="K43" i="2"/>
  <c r="L74" i="1" l="1"/>
  <c r="L41" i="1"/>
  <c r="T25" i="5"/>
  <c r="K29" i="5"/>
  <c r="K41" i="9"/>
  <c r="K74" i="9"/>
  <c r="K74" i="8"/>
  <c r="K41" i="8"/>
  <c r="K9" i="9"/>
  <c r="K9" i="8"/>
  <c r="L75" i="5"/>
  <c r="D77" i="4"/>
  <c r="O76" i="5"/>
  <c r="O10" i="5" s="1"/>
  <c r="D44" i="2"/>
  <c r="K9" i="2"/>
  <c r="L9" i="1"/>
  <c r="L42" i="1" s="1"/>
  <c r="M76" i="5"/>
  <c r="M10" i="5" s="1"/>
  <c r="F76" i="5"/>
  <c r="F10" i="5" s="1"/>
  <c r="K76" i="5"/>
  <c r="K10" i="5" s="1"/>
  <c r="E76" i="5"/>
  <c r="E10" i="5" s="1"/>
  <c r="Q76" i="5"/>
  <c r="Q10" i="5" s="1"/>
  <c r="L76" i="5"/>
  <c r="L10" i="5" s="1"/>
  <c r="R76" i="5"/>
  <c r="E77" i="2"/>
  <c r="F77" i="2" s="1"/>
  <c r="G77" i="2" s="1"/>
  <c r="H77" i="2" s="1"/>
  <c r="I77" i="2" s="1"/>
  <c r="J77" i="2" s="1"/>
  <c r="K77" i="2" s="1"/>
  <c r="L77" i="2" s="1"/>
  <c r="K28" i="5" l="1"/>
  <c r="K27" i="5"/>
  <c r="M27" i="5"/>
  <c r="M28" i="5"/>
  <c r="L28" i="5"/>
  <c r="L27" i="5"/>
  <c r="O28" i="5"/>
  <c r="O27" i="5"/>
  <c r="Q27" i="5"/>
  <c r="Q28" i="5"/>
  <c r="L75" i="1"/>
  <c r="N77" i="2"/>
  <c r="O77" i="2" s="1"/>
  <c r="P77" i="2" s="1"/>
  <c r="Q77" i="2" s="1"/>
  <c r="M77" i="2"/>
  <c r="L8" i="9"/>
  <c r="L8" i="8"/>
  <c r="K42" i="9"/>
  <c r="K75" i="9"/>
  <c r="K75" i="8"/>
  <c r="K42" i="8"/>
  <c r="E77" i="4"/>
  <c r="F77" i="4" s="1"/>
  <c r="G77" i="4" s="1"/>
  <c r="H77" i="4" s="1"/>
  <c r="I77" i="4" s="1"/>
  <c r="J77" i="4" s="1"/>
  <c r="K77" i="4" s="1"/>
  <c r="L77" i="4" s="1"/>
  <c r="M77" i="4" s="1"/>
  <c r="N77" i="4" s="1"/>
  <c r="O77" i="4" s="1"/>
  <c r="P77" i="4" s="1"/>
  <c r="E44" i="2"/>
  <c r="D77" i="1"/>
  <c r="E77" i="1" s="1"/>
  <c r="F77" i="1" s="1"/>
  <c r="G77" i="1" s="1"/>
  <c r="H77" i="1" s="1"/>
  <c r="I77" i="1" s="1"/>
  <c r="J77" i="1" s="1"/>
  <c r="K77" i="1" s="1"/>
  <c r="L77" i="1" s="1"/>
  <c r="M77" i="1" s="1"/>
  <c r="N77" i="1" s="1"/>
  <c r="D44" i="1"/>
  <c r="M74" i="5"/>
  <c r="P76" i="5"/>
  <c r="P10" i="5" s="1"/>
  <c r="N7" i="7"/>
  <c r="M7" i="7"/>
  <c r="K75" i="2"/>
  <c r="T9" i="5"/>
  <c r="U8" i="5" s="1"/>
  <c r="M8" i="1"/>
  <c r="L8" i="2"/>
  <c r="L74" i="2" s="1"/>
  <c r="D76" i="5"/>
  <c r="T76" i="5"/>
  <c r="D72" i="5"/>
  <c r="D41" i="5"/>
  <c r="D39" i="5"/>
  <c r="L95" i="5"/>
  <c r="F95" i="5"/>
  <c r="D74" i="4"/>
  <c r="D72" i="4"/>
  <c r="D41" i="4"/>
  <c r="D39" i="4"/>
  <c r="U74" i="2"/>
  <c r="R74" i="2"/>
  <c r="Q73" i="2"/>
  <c r="P73" i="2"/>
  <c r="O73" i="2"/>
  <c r="L73" i="2"/>
  <c r="K73" i="2"/>
  <c r="J73" i="2"/>
  <c r="I73" i="2"/>
  <c r="H73" i="2"/>
  <c r="G73" i="2"/>
  <c r="F73" i="2"/>
  <c r="E73" i="2"/>
  <c r="D73" i="2"/>
  <c r="Q72" i="2"/>
  <c r="P72" i="2"/>
  <c r="O72" i="2"/>
  <c r="L72" i="2"/>
  <c r="K72" i="2"/>
  <c r="J72" i="2"/>
  <c r="I72" i="2"/>
  <c r="H72" i="2"/>
  <c r="G72" i="2"/>
  <c r="F72" i="2"/>
  <c r="E72" i="2"/>
  <c r="D72" i="2"/>
  <c r="T43" i="2"/>
  <c r="S43" i="2"/>
  <c r="R43" i="2"/>
  <c r="D41" i="2"/>
  <c r="R41" i="2" s="1"/>
  <c r="Q40" i="2"/>
  <c r="P40" i="2"/>
  <c r="O40" i="2"/>
  <c r="L40" i="2"/>
  <c r="K40" i="2"/>
  <c r="J40" i="2"/>
  <c r="I40" i="2"/>
  <c r="H40" i="2"/>
  <c r="G40" i="2"/>
  <c r="F40" i="2"/>
  <c r="E40" i="2"/>
  <c r="D40" i="2"/>
  <c r="Q39" i="2"/>
  <c r="P39" i="2"/>
  <c r="O39" i="2"/>
  <c r="L39" i="2"/>
  <c r="K39" i="2"/>
  <c r="J39" i="2"/>
  <c r="I39" i="2"/>
  <c r="H39" i="2"/>
  <c r="G39" i="2"/>
  <c r="F39" i="2"/>
  <c r="E39" i="2"/>
  <c r="D39" i="2"/>
  <c r="R8" i="2"/>
  <c r="U76" i="1"/>
  <c r="T76" i="1"/>
  <c r="D74" i="1"/>
  <c r="V74" i="1" s="1"/>
  <c r="R73" i="1"/>
  <c r="Q73" i="1"/>
  <c r="P73" i="1"/>
  <c r="F73" i="1"/>
  <c r="E73" i="1"/>
  <c r="D73" i="1"/>
  <c r="R72" i="1"/>
  <c r="Q72" i="1"/>
  <c r="P72" i="1"/>
  <c r="L72" i="1"/>
  <c r="K72" i="1"/>
  <c r="J72" i="1"/>
  <c r="I72" i="1"/>
  <c r="H72" i="1"/>
  <c r="F72" i="1"/>
  <c r="E72" i="1"/>
  <c r="D72" i="1"/>
  <c r="U43" i="1"/>
  <c r="T43" i="1"/>
  <c r="S43" i="1"/>
  <c r="D42" i="1"/>
  <c r="D41" i="1"/>
  <c r="V41" i="1" s="1"/>
  <c r="D40" i="1"/>
  <c r="D39" i="1"/>
  <c r="P7" i="7"/>
  <c r="O7" i="7"/>
  <c r="L7" i="7"/>
  <c r="K7" i="7"/>
  <c r="J7" i="7"/>
  <c r="I7" i="7"/>
  <c r="H7" i="7"/>
  <c r="G7" i="7"/>
  <c r="F7" i="7"/>
  <c r="E7" i="7"/>
  <c r="D7" i="7"/>
  <c r="M74" i="1" l="1"/>
  <c r="M41" i="1"/>
  <c r="P27" i="5"/>
  <c r="P28" i="5"/>
  <c r="U76" i="5"/>
  <c r="O77" i="1"/>
  <c r="P77" i="1" s="1"/>
  <c r="Q77" i="1" s="1"/>
  <c r="R77" i="1" s="1"/>
  <c r="Q77" i="4"/>
  <c r="R77" i="4" s="1"/>
  <c r="L41" i="8"/>
  <c r="L74" i="8"/>
  <c r="L9" i="8"/>
  <c r="T9" i="8" s="1"/>
  <c r="L9" i="9"/>
  <c r="T9" i="9" s="1"/>
  <c r="F44" i="2"/>
  <c r="G44" i="2" s="1"/>
  <c r="H44" i="2" s="1"/>
  <c r="I44" i="2" s="1"/>
  <c r="J44" i="2" s="1"/>
  <c r="K44" i="2" s="1"/>
  <c r="L44" i="2" s="1"/>
  <c r="N44" i="2" s="1"/>
  <c r="O44" i="2" s="1"/>
  <c r="P44" i="2" s="1"/>
  <c r="Q44" i="2" s="1"/>
  <c r="L41" i="9"/>
  <c r="L74" i="9"/>
  <c r="M95" i="5"/>
  <c r="K95" i="5"/>
  <c r="R62" i="1"/>
  <c r="D77" i="5"/>
  <c r="E77" i="5" s="1"/>
  <c r="F77" i="5" s="1"/>
  <c r="T9" i="4"/>
  <c r="M75" i="5"/>
  <c r="S74" i="5"/>
  <c r="S41" i="5"/>
  <c r="S8" i="4"/>
  <c r="V8" i="4" s="1"/>
  <c r="V41" i="5"/>
  <c r="V74" i="5"/>
  <c r="D11" i="1"/>
  <c r="E11" i="1" s="1"/>
  <c r="F11" i="1" s="1"/>
  <c r="C7" i="7"/>
  <c r="P58" i="1"/>
  <c r="O58" i="1"/>
  <c r="P57" i="1"/>
  <c r="P62" i="1" s="1"/>
  <c r="O57" i="1"/>
  <c r="O95" i="1"/>
  <c r="S77" i="4"/>
  <c r="L9" i="2"/>
  <c r="T9" i="2" s="1"/>
  <c r="M9" i="1"/>
  <c r="M42" i="1" s="1"/>
  <c r="V43" i="1"/>
  <c r="T44" i="1" s="1"/>
  <c r="S76" i="5"/>
  <c r="U41" i="2"/>
  <c r="S74" i="1"/>
  <c r="T10" i="1"/>
  <c r="S7" i="7" s="1"/>
  <c r="U10" i="1"/>
  <c r="T7" i="7" s="1"/>
  <c r="S10" i="1"/>
  <c r="R7" i="7" s="1"/>
  <c r="V76" i="1"/>
  <c r="U77" i="1" s="1"/>
  <c r="T10" i="2"/>
  <c r="R10" i="2"/>
  <c r="S10" i="2"/>
  <c r="U43" i="2"/>
  <c r="S44" i="2" s="1"/>
  <c r="D42" i="5"/>
  <c r="D75" i="4"/>
  <c r="D42" i="4"/>
  <c r="F49" i="1"/>
  <c r="F50" i="1" s="1"/>
  <c r="I51" i="1"/>
  <c r="E48" i="1"/>
  <c r="E49" i="1" s="1"/>
  <c r="E50" i="1" s="1"/>
  <c r="E51" i="1" s="1"/>
  <c r="E52" i="1" s="1"/>
  <c r="E53" i="1" s="1"/>
  <c r="E54" i="1" s="1"/>
  <c r="E55" i="1" s="1"/>
  <c r="E56" i="1" s="1"/>
  <c r="E57" i="1" s="1"/>
  <c r="E58" i="1" s="1"/>
  <c r="Q95" i="1"/>
  <c r="H50" i="1"/>
  <c r="E42" i="2"/>
  <c r="S41" i="1"/>
  <c r="D75" i="1"/>
  <c r="D11" i="2"/>
  <c r="E41" i="2"/>
  <c r="D42" i="2"/>
  <c r="R77" i="2"/>
  <c r="H51" i="1" l="1"/>
  <c r="H52" i="1" s="1"/>
  <c r="H53" i="1" s="1"/>
  <c r="H54" i="1" s="1"/>
  <c r="H55" i="1" s="1"/>
  <c r="H56" i="1" s="1"/>
  <c r="H57" i="1" s="1"/>
  <c r="H58" i="1" s="1"/>
  <c r="H50" i="5"/>
  <c r="H17" i="1"/>
  <c r="G77" i="5"/>
  <c r="H77" i="5" s="1"/>
  <c r="I77" i="5" s="1"/>
  <c r="J77" i="5" s="1"/>
  <c r="K77" i="5" s="1"/>
  <c r="L77" i="5" s="1"/>
  <c r="M77" i="5" s="1"/>
  <c r="T9" i="1"/>
  <c r="M75" i="1"/>
  <c r="G11" i="1"/>
  <c r="H11" i="1" s="1"/>
  <c r="I11" i="1" s="1"/>
  <c r="J11" i="1" s="1"/>
  <c r="K11" i="1" s="1"/>
  <c r="L11" i="1" s="1"/>
  <c r="M11" i="1" s="1"/>
  <c r="I52" i="1"/>
  <c r="I53" i="1" s="1"/>
  <c r="I54" i="1" s="1"/>
  <c r="I55" i="1" s="1"/>
  <c r="I56" i="1" s="1"/>
  <c r="I57" i="1" s="1"/>
  <c r="I58" i="1" s="1"/>
  <c r="T51" i="1"/>
  <c r="U57" i="1"/>
  <c r="M55" i="1"/>
  <c r="L54" i="1"/>
  <c r="K53" i="1"/>
  <c r="K54" i="1" s="1"/>
  <c r="K55" i="1" s="1"/>
  <c r="K56" i="1" s="1"/>
  <c r="K57" i="1" s="1"/>
  <c r="T52" i="5"/>
  <c r="H62" i="1"/>
  <c r="I62" i="1"/>
  <c r="E62" i="1"/>
  <c r="F62" i="5"/>
  <c r="F29" i="5"/>
  <c r="E62" i="5"/>
  <c r="E29" i="5"/>
  <c r="L42" i="9"/>
  <c r="S42" i="9" s="1"/>
  <c r="L75" i="9"/>
  <c r="S75" i="9" s="1"/>
  <c r="L42" i="8"/>
  <c r="S42" i="8" s="1"/>
  <c r="L75" i="8"/>
  <c r="S75" i="8" s="1"/>
  <c r="D95" i="4"/>
  <c r="E11" i="2"/>
  <c r="S41" i="4"/>
  <c r="S74" i="4"/>
  <c r="C11" i="7"/>
  <c r="C17" i="7"/>
  <c r="D17" i="7"/>
  <c r="E17" i="7"/>
  <c r="F17" i="7"/>
  <c r="G17" i="7"/>
  <c r="P17" i="7"/>
  <c r="Q17" i="7"/>
  <c r="O17" i="7"/>
  <c r="M17" i="7"/>
  <c r="N17" i="7"/>
  <c r="J17" i="7"/>
  <c r="K17" i="7"/>
  <c r="L17" i="7"/>
  <c r="I17" i="7"/>
  <c r="H17" i="7"/>
  <c r="N58" i="2"/>
  <c r="I58" i="2"/>
  <c r="H58" i="2"/>
  <c r="O57" i="2"/>
  <c r="N57" i="2"/>
  <c r="O56" i="2"/>
  <c r="O23" i="2" s="1"/>
  <c r="O58" i="2"/>
  <c r="O56" i="1"/>
  <c r="U56" i="1" s="1"/>
  <c r="T44" i="2"/>
  <c r="T77" i="2"/>
  <c r="S77" i="2"/>
  <c r="R44" i="2"/>
  <c r="T77" i="1"/>
  <c r="S77" i="1"/>
  <c r="V76" i="5"/>
  <c r="S77" i="5" s="1"/>
  <c r="L75" i="2"/>
  <c r="S75" i="2" s="1"/>
  <c r="U77" i="4"/>
  <c r="T77" i="4"/>
  <c r="S44" i="1"/>
  <c r="U44" i="1"/>
  <c r="M56" i="1"/>
  <c r="L55" i="1"/>
  <c r="J52" i="1"/>
  <c r="F51" i="1"/>
  <c r="V10" i="1"/>
  <c r="U7" i="7" s="1"/>
  <c r="U10" i="2"/>
  <c r="R11" i="2" s="1"/>
  <c r="E74" i="1"/>
  <c r="L54" i="2"/>
  <c r="L21" i="2" s="1"/>
  <c r="H51" i="2"/>
  <c r="Q58" i="2"/>
  <c r="I51" i="2"/>
  <c r="E48" i="2"/>
  <c r="F58" i="2"/>
  <c r="G50" i="2"/>
  <c r="G51" i="2" s="1"/>
  <c r="F49" i="2"/>
  <c r="J52" i="2"/>
  <c r="J19" i="2" s="1"/>
  <c r="D47" i="2"/>
  <c r="R47" i="2" s="1"/>
  <c r="U47" i="2" s="1"/>
  <c r="P57" i="2"/>
  <c r="P24" i="2" s="1"/>
  <c r="P25" i="2" s="1"/>
  <c r="P29" i="2" s="1"/>
  <c r="K53" i="2"/>
  <c r="K20" i="2" s="1"/>
  <c r="S86" i="2"/>
  <c r="U86" i="2" s="1"/>
  <c r="F41" i="2"/>
  <c r="T52" i="1" l="1"/>
  <c r="H18" i="1"/>
  <c r="S17" i="1"/>
  <c r="V17" i="1" s="1"/>
  <c r="H51" i="5"/>
  <c r="H52" i="5" s="1"/>
  <c r="H53" i="5" s="1"/>
  <c r="H54" i="5" s="1"/>
  <c r="H17" i="5"/>
  <c r="N77" i="5"/>
  <c r="O77" i="5"/>
  <c r="P77" i="5" s="1"/>
  <c r="Q77" i="5" s="1"/>
  <c r="R77" i="5" s="1"/>
  <c r="O11" i="1"/>
  <c r="P11" i="1" s="1"/>
  <c r="Q11" i="1" s="1"/>
  <c r="R11" i="1" s="1"/>
  <c r="N11" i="1"/>
  <c r="Q25" i="2"/>
  <c r="Q62" i="2"/>
  <c r="O62" i="2"/>
  <c r="O62" i="1"/>
  <c r="S51" i="2"/>
  <c r="I18" i="2"/>
  <c r="S18" i="2" s="1"/>
  <c r="U18" i="2" s="1"/>
  <c r="T57" i="2"/>
  <c r="Q21" i="2"/>
  <c r="T87" i="2"/>
  <c r="S87" i="2"/>
  <c r="K53" i="5"/>
  <c r="K54" i="5" s="1"/>
  <c r="K55" i="5" s="1"/>
  <c r="K56" i="5" s="1"/>
  <c r="K57" i="5" s="1"/>
  <c r="K54" i="2"/>
  <c r="K21" i="2"/>
  <c r="K22" i="2" s="1"/>
  <c r="K23" i="2" s="1"/>
  <c r="K24" i="2" s="1"/>
  <c r="K58" i="1"/>
  <c r="K62" i="1"/>
  <c r="N23" i="2"/>
  <c r="O24" i="2"/>
  <c r="O25" i="2" s="1"/>
  <c r="O29" i="2" s="1"/>
  <c r="L54" i="5"/>
  <c r="L55" i="5" s="1"/>
  <c r="L56" i="5" s="1"/>
  <c r="L57" i="5" s="1"/>
  <c r="J53" i="2"/>
  <c r="J54" i="2" s="1"/>
  <c r="J55" i="2" s="1"/>
  <c r="J56" i="2" s="1"/>
  <c r="J57" i="2" s="1"/>
  <c r="J20" i="2"/>
  <c r="J21" i="2" s="1"/>
  <c r="J22" i="2" s="1"/>
  <c r="J23" i="2" s="1"/>
  <c r="J24" i="2" s="1"/>
  <c r="L55" i="2"/>
  <c r="L56" i="2" s="1"/>
  <c r="L57" i="2" s="1"/>
  <c r="L22" i="2"/>
  <c r="L23" i="2" s="1"/>
  <c r="L24" i="2" s="1"/>
  <c r="L25" i="2" s="1"/>
  <c r="K95" i="2"/>
  <c r="M55" i="5"/>
  <c r="M56" i="5" s="1"/>
  <c r="M57" i="5" s="1"/>
  <c r="H52" i="2"/>
  <c r="H53" i="2" s="1"/>
  <c r="G52" i="2"/>
  <c r="G53" i="2" s="1"/>
  <c r="G54" i="2" s="1"/>
  <c r="G55" i="2" s="1"/>
  <c r="G56" i="2" s="1"/>
  <c r="G57" i="2" s="1"/>
  <c r="G58" i="2" s="1"/>
  <c r="F50" i="2"/>
  <c r="F51" i="2" s="1"/>
  <c r="F52" i="2" s="1"/>
  <c r="F53" i="2" s="1"/>
  <c r="F54" i="2" s="1"/>
  <c r="F55" i="2" s="1"/>
  <c r="F56" i="2" s="1"/>
  <c r="F57" i="2" s="1"/>
  <c r="D95" i="2"/>
  <c r="N56" i="2"/>
  <c r="T56" i="2" s="1"/>
  <c r="F11" i="2"/>
  <c r="G11" i="2" s="1"/>
  <c r="H11" i="2" s="1"/>
  <c r="I11" i="2" s="1"/>
  <c r="J11" i="2" s="1"/>
  <c r="K11" i="2" s="1"/>
  <c r="L11" i="2" s="1"/>
  <c r="T92" i="4"/>
  <c r="D11" i="7"/>
  <c r="U11" i="1"/>
  <c r="F10" i="4"/>
  <c r="D44" i="4"/>
  <c r="D10" i="4"/>
  <c r="E10" i="4"/>
  <c r="T11" i="2"/>
  <c r="S11" i="2"/>
  <c r="T77" i="5"/>
  <c r="U77" i="5"/>
  <c r="I52" i="2"/>
  <c r="S52" i="2" s="1"/>
  <c r="S11" i="1"/>
  <c r="T11" i="1"/>
  <c r="P58" i="2"/>
  <c r="T58" i="2" s="1"/>
  <c r="Q58" i="1"/>
  <c r="U58" i="1" s="1"/>
  <c r="M57" i="1"/>
  <c r="L56" i="1"/>
  <c r="K55" i="2"/>
  <c r="H54" i="2"/>
  <c r="J53" i="1"/>
  <c r="T53" i="1" s="1"/>
  <c r="F52" i="1"/>
  <c r="F53" i="1" s="1"/>
  <c r="F54" i="1" s="1"/>
  <c r="F55" i="1" s="1"/>
  <c r="F56" i="1" s="1"/>
  <c r="F57" i="1" s="1"/>
  <c r="F58" i="1" s="1"/>
  <c r="S85" i="1"/>
  <c r="V85" i="1" s="1"/>
  <c r="W85" i="1" s="1"/>
  <c r="E49" i="2"/>
  <c r="E50" i="2" s="1"/>
  <c r="D48" i="2"/>
  <c r="R48" i="2" s="1"/>
  <c r="U48" i="2" s="1"/>
  <c r="E75" i="1"/>
  <c r="F42" i="2"/>
  <c r="H26" i="5" l="1"/>
  <c r="H18" i="5"/>
  <c r="S17" i="5"/>
  <c r="H55" i="5"/>
  <c r="H56" i="5" s="1"/>
  <c r="H57" i="5" s="1"/>
  <c r="H58" i="5" s="1"/>
  <c r="H19" i="1"/>
  <c r="S18" i="1"/>
  <c r="V18" i="1" s="1"/>
  <c r="N11" i="2"/>
  <c r="O11" i="2" s="1"/>
  <c r="P11" i="2" s="1"/>
  <c r="Q11" i="2" s="1"/>
  <c r="M11" i="2"/>
  <c r="P62" i="2"/>
  <c r="T62" i="2"/>
  <c r="M62" i="1"/>
  <c r="N62" i="2"/>
  <c r="T21" i="2"/>
  <c r="G62" i="2"/>
  <c r="F62" i="1"/>
  <c r="U87" i="2"/>
  <c r="M58" i="5"/>
  <c r="M62" i="5" s="1"/>
  <c r="K25" i="2"/>
  <c r="K29" i="2" s="1"/>
  <c r="J25" i="2"/>
  <c r="J29" i="2" s="1"/>
  <c r="U91" i="1"/>
  <c r="P95" i="1"/>
  <c r="K58" i="5"/>
  <c r="K62" i="5" s="1"/>
  <c r="L58" i="5"/>
  <c r="L62" i="5" s="1"/>
  <c r="Q22" i="2"/>
  <c r="T22" i="2" s="1"/>
  <c r="T88" i="2"/>
  <c r="U87" i="1"/>
  <c r="U21" i="1" s="1"/>
  <c r="R87" i="5"/>
  <c r="S91" i="2"/>
  <c r="U91" i="2" s="1"/>
  <c r="T53" i="5"/>
  <c r="L58" i="2"/>
  <c r="L62" i="2" s="1"/>
  <c r="N24" i="2"/>
  <c r="J58" i="2"/>
  <c r="J62" i="2"/>
  <c r="I19" i="2"/>
  <c r="S19" i="2" s="1"/>
  <c r="U19" i="2" s="1"/>
  <c r="U62" i="1"/>
  <c r="Q62" i="1"/>
  <c r="S88" i="2"/>
  <c r="T54" i="5"/>
  <c r="E6" i="7"/>
  <c r="E8" i="7" s="1"/>
  <c r="D6" i="7"/>
  <c r="D8" i="7" s="1"/>
  <c r="F6" i="7"/>
  <c r="F8" i="7" s="1"/>
  <c r="G6" i="7"/>
  <c r="G8" i="7" s="1"/>
  <c r="L29" i="2"/>
  <c r="F62" i="2"/>
  <c r="E95" i="1"/>
  <c r="V92" i="4"/>
  <c r="U92" i="4"/>
  <c r="V59" i="4"/>
  <c r="T59" i="4"/>
  <c r="D62" i="4"/>
  <c r="S92" i="4"/>
  <c r="S59" i="4"/>
  <c r="U59" i="4"/>
  <c r="N8" i="8"/>
  <c r="U8" i="8" s="1"/>
  <c r="U8" i="9"/>
  <c r="E44" i="4"/>
  <c r="F44" i="4" s="1"/>
  <c r="G44" i="4" s="1"/>
  <c r="H44" i="4" s="1"/>
  <c r="I44" i="4" s="1"/>
  <c r="J44" i="4" s="1"/>
  <c r="K44" i="4" s="1"/>
  <c r="L44" i="4" s="1"/>
  <c r="M44" i="4" s="1"/>
  <c r="N44" i="4" s="1"/>
  <c r="O44" i="4" s="1"/>
  <c r="C6" i="7"/>
  <c r="C10" i="7" s="1"/>
  <c r="U8" i="4"/>
  <c r="O74" i="5"/>
  <c r="E11" i="7"/>
  <c r="O8" i="1"/>
  <c r="D47" i="1"/>
  <c r="S47" i="1" s="1"/>
  <c r="Q10" i="4"/>
  <c r="L6" i="7"/>
  <c r="L8" i="7" s="1"/>
  <c r="R10" i="4"/>
  <c r="D11" i="4"/>
  <c r="S10" i="4"/>
  <c r="R6" i="7" s="1"/>
  <c r="I53" i="2"/>
  <c r="S53" i="2" s="1"/>
  <c r="J54" i="1"/>
  <c r="T54" i="1" s="1"/>
  <c r="M58" i="1"/>
  <c r="L57" i="1"/>
  <c r="K56" i="2"/>
  <c r="H55" i="2"/>
  <c r="V86" i="1"/>
  <c r="E51" i="2"/>
  <c r="E52" i="2" s="1"/>
  <c r="E53" i="2" s="1"/>
  <c r="E54" i="2" s="1"/>
  <c r="E55" i="2" s="1"/>
  <c r="E56" i="2" s="1"/>
  <c r="E57" i="2" s="1"/>
  <c r="E58" i="2" s="1"/>
  <c r="D49" i="2"/>
  <c r="R49" i="2" s="1"/>
  <c r="U49" i="2" s="1"/>
  <c r="G41" i="2"/>
  <c r="F74" i="1"/>
  <c r="V20" i="1" l="1"/>
  <c r="U8" i="1"/>
  <c r="O41" i="1"/>
  <c r="U41" i="1" s="1"/>
  <c r="H62" i="5"/>
  <c r="Q29" i="2"/>
  <c r="H20" i="1"/>
  <c r="S19" i="1"/>
  <c r="V19" i="1" s="1"/>
  <c r="S18" i="5"/>
  <c r="V18" i="5" s="1"/>
  <c r="H19" i="5"/>
  <c r="H27" i="5"/>
  <c r="H28" i="5"/>
  <c r="P63" i="2"/>
  <c r="V47" i="1"/>
  <c r="Q63" i="2"/>
  <c r="O63" i="2"/>
  <c r="N63" i="2"/>
  <c r="T24" i="2"/>
  <c r="N25" i="2"/>
  <c r="N29" i="2" s="1"/>
  <c r="U88" i="2"/>
  <c r="R22" i="1"/>
  <c r="U22" i="1" s="1"/>
  <c r="U88" i="1"/>
  <c r="R88" i="5"/>
  <c r="U87" i="5"/>
  <c r="R21" i="5"/>
  <c r="P44" i="4"/>
  <c r="Q44" i="4" s="1"/>
  <c r="R44" i="4" s="1"/>
  <c r="Q62" i="5"/>
  <c r="O63" i="1"/>
  <c r="R63" i="1"/>
  <c r="P63" i="1"/>
  <c r="O56" i="5"/>
  <c r="U56" i="5" s="1"/>
  <c r="I20" i="2"/>
  <c r="S20" i="2" s="1"/>
  <c r="U20" i="2" s="1"/>
  <c r="S89" i="2"/>
  <c r="Q63" i="1"/>
  <c r="P57" i="5"/>
  <c r="T55" i="5"/>
  <c r="P6" i="7"/>
  <c r="P8" i="7" s="1"/>
  <c r="J6" i="7"/>
  <c r="J8" i="7" s="1"/>
  <c r="I6" i="7"/>
  <c r="I8" i="7" s="1"/>
  <c r="O6" i="7"/>
  <c r="O8" i="7" s="1"/>
  <c r="H6" i="7"/>
  <c r="H8" i="7" s="1"/>
  <c r="M6" i="7"/>
  <c r="M8" i="7" s="1"/>
  <c r="K6" i="7"/>
  <c r="K8" i="7" s="1"/>
  <c r="V74" i="4"/>
  <c r="V41" i="4"/>
  <c r="N41" i="2"/>
  <c r="T41" i="2" s="1"/>
  <c r="U8" i="2"/>
  <c r="E62" i="2"/>
  <c r="F29" i="2"/>
  <c r="V62" i="4"/>
  <c r="S62" i="4"/>
  <c r="N74" i="9"/>
  <c r="T74" i="9" s="1"/>
  <c r="N41" i="9"/>
  <c r="T41" i="9" s="1"/>
  <c r="N9" i="8"/>
  <c r="N74" i="8"/>
  <c r="T74" i="8" s="1"/>
  <c r="N41" i="8"/>
  <c r="T41" i="8" s="1"/>
  <c r="C8" i="7"/>
  <c r="C12" i="7" s="1"/>
  <c r="D12" i="7" s="1"/>
  <c r="E12" i="7" s="1"/>
  <c r="F12" i="7" s="1"/>
  <c r="T74" i="2"/>
  <c r="E11" i="4"/>
  <c r="O75" i="5"/>
  <c r="U74" i="5"/>
  <c r="U41" i="5"/>
  <c r="O9" i="1"/>
  <c r="O42" i="1" s="1"/>
  <c r="O74" i="1"/>
  <c r="U74" i="1" s="1"/>
  <c r="N6" i="7"/>
  <c r="N8" i="7" s="1"/>
  <c r="D10" i="7"/>
  <c r="F11" i="7"/>
  <c r="E16" i="7"/>
  <c r="C16" i="7"/>
  <c r="R8" i="7"/>
  <c r="F16" i="7"/>
  <c r="D16" i="7"/>
  <c r="G16" i="7"/>
  <c r="V43" i="4"/>
  <c r="S44" i="4" s="1"/>
  <c r="D48" i="1"/>
  <c r="S48" i="1" s="1"/>
  <c r="T10" i="4"/>
  <c r="S6" i="7" s="1"/>
  <c r="T43" i="5"/>
  <c r="R10" i="5"/>
  <c r="U10" i="5" s="1"/>
  <c r="U10" i="4"/>
  <c r="U43" i="5"/>
  <c r="J55" i="1"/>
  <c r="T55" i="1" s="1"/>
  <c r="I54" i="2"/>
  <c r="S54" i="2" s="1"/>
  <c r="L58" i="1"/>
  <c r="L62" i="1" s="1"/>
  <c r="K57" i="2"/>
  <c r="H56" i="2"/>
  <c r="S87" i="1"/>
  <c r="D50" i="2"/>
  <c r="R50" i="2" s="1"/>
  <c r="U50" i="2" s="1"/>
  <c r="F75" i="1"/>
  <c r="G42" i="2"/>
  <c r="V87" i="1" l="1"/>
  <c r="S21" i="1"/>
  <c r="S19" i="5"/>
  <c r="V19" i="5" s="1"/>
  <c r="H20" i="5"/>
  <c r="H21" i="1"/>
  <c r="J63" i="4"/>
  <c r="N63" i="4"/>
  <c r="M63" i="4"/>
  <c r="K63" i="4"/>
  <c r="G63" i="4"/>
  <c r="L63" i="4"/>
  <c r="I63" i="4"/>
  <c r="H63" i="4"/>
  <c r="O63" i="4"/>
  <c r="U47" i="5"/>
  <c r="V47" i="5" s="1"/>
  <c r="V48" i="1"/>
  <c r="R62" i="5"/>
  <c r="T10" i="5"/>
  <c r="U21" i="5"/>
  <c r="V87" i="5"/>
  <c r="T25" i="2"/>
  <c r="P58" i="5"/>
  <c r="P62" i="5" s="1"/>
  <c r="R95" i="1"/>
  <c r="Q23" i="2"/>
  <c r="T89" i="2"/>
  <c r="U88" i="5"/>
  <c r="V88" i="5" s="1"/>
  <c r="R22" i="5"/>
  <c r="U22" i="5" s="1"/>
  <c r="I21" i="2"/>
  <c r="S21" i="2" s="1"/>
  <c r="U21" i="2" s="1"/>
  <c r="O57" i="5"/>
  <c r="S90" i="2"/>
  <c r="U90" i="2" s="1"/>
  <c r="T56" i="5"/>
  <c r="F11" i="4"/>
  <c r="G11" i="4" s="1"/>
  <c r="H11" i="4" s="1"/>
  <c r="I11" i="4" s="1"/>
  <c r="J11" i="4" s="1"/>
  <c r="K11" i="4" s="1"/>
  <c r="L11" i="4" s="1"/>
  <c r="M11" i="4" s="1"/>
  <c r="N11" i="4" s="1"/>
  <c r="O11" i="4" s="1"/>
  <c r="P11" i="4" s="1"/>
  <c r="T6" i="7"/>
  <c r="P16" i="7" s="1"/>
  <c r="S63" i="4"/>
  <c r="E63" i="4"/>
  <c r="D63" i="4"/>
  <c r="F63" i="4"/>
  <c r="T63" i="4"/>
  <c r="U63" i="4"/>
  <c r="D48" i="5"/>
  <c r="P8" i="1"/>
  <c r="P41" i="1" s="1"/>
  <c r="O8" i="8"/>
  <c r="N42" i="8"/>
  <c r="N75" i="8"/>
  <c r="N42" i="2"/>
  <c r="N42" i="9"/>
  <c r="N75" i="9"/>
  <c r="U41" i="4"/>
  <c r="U74" i="4"/>
  <c r="O75" i="1"/>
  <c r="P74" i="5"/>
  <c r="E10" i="7"/>
  <c r="G11" i="7"/>
  <c r="G12" i="7"/>
  <c r="S8" i="7"/>
  <c r="K16" i="7"/>
  <c r="J16" i="7"/>
  <c r="H16" i="7"/>
  <c r="I16" i="7"/>
  <c r="L16" i="7"/>
  <c r="E18" i="7"/>
  <c r="G18" i="7"/>
  <c r="F18" i="7"/>
  <c r="D18" i="7"/>
  <c r="C18" i="7"/>
  <c r="V10" i="4"/>
  <c r="U6" i="7" s="1"/>
  <c r="U8" i="7" s="1"/>
  <c r="D49" i="1"/>
  <c r="S49" i="1" s="1"/>
  <c r="U44" i="4"/>
  <c r="T44" i="4"/>
  <c r="J56" i="1"/>
  <c r="T56" i="1" s="1"/>
  <c r="I55" i="2"/>
  <c r="S55" i="2" s="1"/>
  <c r="D51" i="2"/>
  <c r="R51" i="2" s="1"/>
  <c r="U51" i="2" s="1"/>
  <c r="K58" i="2"/>
  <c r="S58" i="2" s="1"/>
  <c r="H57" i="2"/>
  <c r="H62" i="2" s="1"/>
  <c r="S88" i="1"/>
  <c r="V88" i="1" s="1"/>
  <c r="H41" i="2"/>
  <c r="V21" i="1" l="1"/>
  <c r="H22" i="1"/>
  <c r="S20" i="5"/>
  <c r="V20" i="5" s="1"/>
  <c r="H21" i="5"/>
  <c r="H22" i="5" s="1"/>
  <c r="U14" i="5"/>
  <c r="V14" i="5" s="1"/>
  <c r="U48" i="5"/>
  <c r="V49" i="1"/>
  <c r="U49" i="5"/>
  <c r="S48" i="5"/>
  <c r="K62" i="2"/>
  <c r="T23" i="2"/>
  <c r="T29" i="2" s="1"/>
  <c r="U89" i="2"/>
  <c r="V90" i="2" s="1"/>
  <c r="T95" i="2"/>
  <c r="U57" i="5"/>
  <c r="O58" i="5"/>
  <c r="R89" i="5"/>
  <c r="R95" i="5" s="1"/>
  <c r="R23" i="1"/>
  <c r="U89" i="1"/>
  <c r="U95" i="1" s="1"/>
  <c r="N16" i="7"/>
  <c r="J95" i="2"/>
  <c r="I22" i="2"/>
  <c r="S22" i="2" s="1"/>
  <c r="U22" i="2" s="1"/>
  <c r="M16" i="7"/>
  <c r="T8" i="7"/>
  <c r="P18" i="7" s="1"/>
  <c r="O16" i="7"/>
  <c r="Q16" i="7"/>
  <c r="T95" i="1"/>
  <c r="D49" i="5"/>
  <c r="S49" i="5" s="1"/>
  <c r="O9" i="8"/>
  <c r="O41" i="9"/>
  <c r="O74" i="9"/>
  <c r="O74" i="8"/>
  <c r="O41" i="8"/>
  <c r="Q41" i="4"/>
  <c r="P9" i="1"/>
  <c r="P42" i="1" s="1"/>
  <c r="P75" i="5"/>
  <c r="P41" i="4"/>
  <c r="F10" i="7"/>
  <c r="H12" i="7"/>
  <c r="H11" i="7"/>
  <c r="U11" i="4"/>
  <c r="I18" i="7"/>
  <c r="H18" i="7"/>
  <c r="L18" i="7"/>
  <c r="J18" i="7"/>
  <c r="K18" i="7"/>
  <c r="T11" i="4"/>
  <c r="S11" i="4"/>
  <c r="D50" i="1"/>
  <c r="S50" i="1" s="1"/>
  <c r="J57" i="1"/>
  <c r="T57" i="1" s="1"/>
  <c r="I56" i="2"/>
  <c r="D52" i="2"/>
  <c r="R52" i="2" s="1"/>
  <c r="U52" i="2" s="1"/>
  <c r="H42" i="2"/>
  <c r="R42" i="2" s="1"/>
  <c r="R75" i="2"/>
  <c r="R9" i="2"/>
  <c r="S22" i="5" l="1"/>
  <c r="V22" i="5" s="1"/>
  <c r="H23" i="5"/>
  <c r="S21" i="5"/>
  <c r="V21" i="5" s="1"/>
  <c r="H23" i="1"/>
  <c r="S22" i="1"/>
  <c r="V22" i="1" s="1"/>
  <c r="U58" i="5"/>
  <c r="O62" i="5"/>
  <c r="V50" i="1"/>
  <c r="V49" i="5"/>
  <c r="V48" i="5"/>
  <c r="U15" i="5"/>
  <c r="U23" i="1"/>
  <c r="Q96" i="2"/>
  <c r="O96" i="2"/>
  <c r="P96" i="2"/>
  <c r="N96" i="2"/>
  <c r="Q96" i="1"/>
  <c r="P96" i="1"/>
  <c r="R96" i="1"/>
  <c r="I57" i="2"/>
  <c r="S57" i="2" s="1"/>
  <c r="S56" i="2"/>
  <c r="S62" i="2" s="1"/>
  <c r="T57" i="5"/>
  <c r="T58" i="5"/>
  <c r="U89" i="5"/>
  <c r="R23" i="5"/>
  <c r="R29" i="5" s="1"/>
  <c r="S89" i="1"/>
  <c r="V89" i="1" s="1"/>
  <c r="Q18" i="7"/>
  <c r="N18" i="7"/>
  <c r="M18" i="7"/>
  <c r="O18" i="7"/>
  <c r="I23" i="2"/>
  <c r="S23" i="2" s="1"/>
  <c r="U23" i="2" s="1"/>
  <c r="I62" i="2"/>
  <c r="D50" i="5"/>
  <c r="Q74" i="5"/>
  <c r="Q8" i="1"/>
  <c r="Q41" i="1" s="1"/>
  <c r="O42" i="9"/>
  <c r="O75" i="9"/>
  <c r="P8" i="8"/>
  <c r="O42" i="8"/>
  <c r="O75" i="8"/>
  <c r="P42" i="4"/>
  <c r="Q74" i="4"/>
  <c r="G10" i="7"/>
  <c r="I11" i="7"/>
  <c r="I12" i="7"/>
  <c r="D51" i="1"/>
  <c r="S51" i="1" s="1"/>
  <c r="V51" i="1" s="1"/>
  <c r="S95" i="2"/>
  <c r="M96" i="2" s="1"/>
  <c r="J58" i="1"/>
  <c r="T58" i="1" s="1"/>
  <c r="T62" i="1" s="1"/>
  <c r="D53" i="2"/>
  <c r="R53" i="2" s="1"/>
  <c r="U53" i="2" s="1"/>
  <c r="G29" i="2"/>
  <c r="S74" i="2"/>
  <c r="I41" i="2"/>
  <c r="S41" i="2" s="1"/>
  <c r="S23" i="5" l="1"/>
  <c r="H24" i="5"/>
  <c r="H25" i="5" s="1"/>
  <c r="S25" i="5" s="1"/>
  <c r="V25" i="5" s="1"/>
  <c r="H24" i="1"/>
  <c r="S23" i="1"/>
  <c r="V23" i="1" s="1"/>
  <c r="S90" i="1"/>
  <c r="V90" i="1" s="1"/>
  <c r="F92" i="1"/>
  <c r="S50" i="5"/>
  <c r="G93" i="5"/>
  <c r="G94" i="5"/>
  <c r="R28" i="5"/>
  <c r="R27" i="5"/>
  <c r="U50" i="5"/>
  <c r="U17" i="5"/>
  <c r="V17" i="5" s="1"/>
  <c r="J62" i="1"/>
  <c r="J63" i="1" s="1"/>
  <c r="T62" i="5"/>
  <c r="U23" i="5"/>
  <c r="V89" i="5"/>
  <c r="U95" i="5"/>
  <c r="F95" i="1"/>
  <c r="I24" i="2"/>
  <c r="I63" i="2"/>
  <c r="J63" i="2"/>
  <c r="L63" i="2"/>
  <c r="K63" i="2"/>
  <c r="K63" i="1"/>
  <c r="M63" i="1"/>
  <c r="L63" i="1"/>
  <c r="D51" i="5"/>
  <c r="S51" i="5" s="1"/>
  <c r="V51" i="5" s="1"/>
  <c r="Q75" i="5"/>
  <c r="I96" i="2"/>
  <c r="K96" i="2"/>
  <c r="L96" i="2"/>
  <c r="J96" i="2"/>
  <c r="P9" i="8"/>
  <c r="Q9" i="1"/>
  <c r="Q42" i="1" s="1"/>
  <c r="P74" i="9"/>
  <c r="P41" i="9"/>
  <c r="P41" i="8"/>
  <c r="P74" i="8"/>
  <c r="H10" i="7"/>
  <c r="J12" i="7"/>
  <c r="J11" i="7"/>
  <c r="D52" i="1"/>
  <c r="S52" i="1" s="1"/>
  <c r="V52" i="1" s="1"/>
  <c r="D54" i="2"/>
  <c r="I42" i="2"/>
  <c r="S42" i="1"/>
  <c r="S75" i="1"/>
  <c r="V23" i="5" l="1"/>
  <c r="S24" i="5"/>
  <c r="V24" i="5" s="1"/>
  <c r="H29" i="5"/>
  <c r="R54" i="2"/>
  <c r="U54" i="2" s="1"/>
  <c r="S25" i="1"/>
  <c r="V25" i="1" s="1"/>
  <c r="S24" i="1"/>
  <c r="V24" i="1" s="1"/>
  <c r="V50" i="5"/>
  <c r="U62" i="5"/>
  <c r="U26" i="5"/>
  <c r="U29" i="5"/>
  <c r="S24" i="2"/>
  <c r="U24" i="2" s="1"/>
  <c r="I25" i="2"/>
  <c r="S25" i="2" s="1"/>
  <c r="U25" i="2" s="1"/>
  <c r="D52" i="5"/>
  <c r="S52" i="5" s="1"/>
  <c r="V52" i="5" s="1"/>
  <c r="I29" i="2"/>
  <c r="D2" i="8"/>
  <c r="D2" i="9"/>
  <c r="D2" i="1"/>
  <c r="D2" i="2"/>
  <c r="Q41" i="9"/>
  <c r="Q8" i="8"/>
  <c r="Q41" i="8" s="1"/>
  <c r="R74" i="4"/>
  <c r="R74" i="5"/>
  <c r="P75" i="8"/>
  <c r="R8" i="1"/>
  <c r="R41" i="1" s="1"/>
  <c r="P42" i="8"/>
  <c r="P42" i="9"/>
  <c r="P75" i="9"/>
  <c r="Q75" i="4"/>
  <c r="Q42" i="4"/>
  <c r="S42" i="5"/>
  <c r="S75" i="5"/>
  <c r="S9" i="4"/>
  <c r="I10" i="7"/>
  <c r="K11" i="7"/>
  <c r="K12" i="7"/>
  <c r="D53" i="1"/>
  <c r="S53" i="1" s="1"/>
  <c r="V53" i="1" s="1"/>
  <c r="D55" i="2"/>
  <c r="R55" i="2" s="1"/>
  <c r="U55" i="2" s="1"/>
  <c r="E29" i="2"/>
  <c r="T74" i="1"/>
  <c r="T41" i="1"/>
  <c r="J41" i="2"/>
  <c r="O30" i="5" l="1"/>
  <c r="N30" i="5"/>
  <c r="Q30" i="5"/>
  <c r="P30" i="5"/>
  <c r="R30" i="5"/>
  <c r="M92" i="2"/>
  <c r="Q63" i="5"/>
  <c r="R63" i="5"/>
  <c r="P63" i="5"/>
  <c r="L94" i="4"/>
  <c r="H94" i="4"/>
  <c r="L61" i="4"/>
  <c r="H61" i="4"/>
  <c r="Q28" i="4"/>
  <c r="M28" i="4"/>
  <c r="I28" i="4"/>
  <c r="Q27" i="4"/>
  <c r="O94" i="4"/>
  <c r="K94" i="4"/>
  <c r="G94" i="4"/>
  <c r="O61" i="4"/>
  <c r="K61" i="4"/>
  <c r="G61" i="4"/>
  <c r="P28" i="4"/>
  <c r="L28" i="4"/>
  <c r="H28" i="4"/>
  <c r="P27" i="4"/>
  <c r="N94" i="4"/>
  <c r="J94" i="4"/>
  <c r="N61" i="4"/>
  <c r="J61" i="4"/>
  <c r="O28" i="4"/>
  <c r="K28" i="4"/>
  <c r="G28" i="4"/>
  <c r="I61" i="4"/>
  <c r="R27" i="4"/>
  <c r="M94" i="4"/>
  <c r="N28" i="4"/>
  <c r="I94" i="4"/>
  <c r="M61" i="4"/>
  <c r="R28" i="4"/>
  <c r="J28" i="4"/>
  <c r="N60" i="4"/>
  <c r="N27" i="4"/>
  <c r="K60" i="4"/>
  <c r="G93" i="4"/>
  <c r="L27" i="4"/>
  <c r="L93" i="4"/>
  <c r="M60" i="4"/>
  <c r="J27" i="4"/>
  <c r="J93" i="4"/>
  <c r="J60" i="4"/>
  <c r="N93" i="4"/>
  <c r="G27" i="4"/>
  <c r="O60" i="4"/>
  <c r="K93" i="4"/>
  <c r="I27" i="4"/>
  <c r="I93" i="4"/>
  <c r="K27" i="4"/>
  <c r="O93" i="4"/>
  <c r="H60" i="4"/>
  <c r="M27" i="4"/>
  <c r="M93" i="4"/>
  <c r="O27" i="4"/>
  <c r="G60" i="4"/>
  <c r="H27" i="4"/>
  <c r="L60" i="4"/>
  <c r="H93" i="4"/>
  <c r="I60" i="4"/>
  <c r="O94" i="1"/>
  <c r="K94" i="1"/>
  <c r="G94" i="1"/>
  <c r="L94" i="1"/>
  <c r="N94" i="1"/>
  <c r="J94" i="1"/>
  <c r="M94" i="1"/>
  <c r="I94" i="1"/>
  <c r="H94" i="1"/>
  <c r="I93" i="1"/>
  <c r="J93" i="1"/>
  <c r="G93" i="1"/>
  <c r="H93" i="1"/>
  <c r="N93" i="1"/>
  <c r="K93" i="1"/>
  <c r="L93" i="1"/>
  <c r="M93" i="1"/>
  <c r="O93" i="1"/>
  <c r="M93" i="9"/>
  <c r="N93" i="9"/>
  <c r="P93" i="9"/>
  <c r="O93" i="9"/>
  <c r="Q93" i="9"/>
  <c r="M94" i="9"/>
  <c r="N94" i="9"/>
  <c r="P94" i="9"/>
  <c r="O94" i="9"/>
  <c r="Q94" i="9"/>
  <c r="P27" i="9"/>
  <c r="P99" i="9" s="1"/>
  <c r="Q27" i="9"/>
  <c r="Q99" i="9" s="1"/>
  <c r="M28" i="9"/>
  <c r="P28" i="9"/>
  <c r="Q28" i="9"/>
  <c r="M27" i="9"/>
  <c r="O27" i="9"/>
  <c r="O99" i="9" s="1"/>
  <c r="N27" i="9"/>
  <c r="N99" i="9" s="1"/>
  <c r="O28" i="9"/>
  <c r="N28" i="9"/>
  <c r="Q93" i="4"/>
  <c r="R94" i="4"/>
  <c r="P60" i="4"/>
  <c r="R60" i="4"/>
  <c r="Q94" i="4"/>
  <c r="R61" i="4"/>
  <c r="P61" i="4"/>
  <c r="P94" i="4"/>
  <c r="R93" i="4"/>
  <c r="Q61" i="4"/>
  <c r="P93" i="4"/>
  <c r="Q60" i="4"/>
  <c r="M93" i="2"/>
  <c r="M94" i="2"/>
  <c r="M28" i="2"/>
  <c r="N27" i="2"/>
  <c r="O27" i="2"/>
  <c r="M27" i="2"/>
  <c r="N28" i="2"/>
  <c r="O28" i="2"/>
  <c r="P27" i="2"/>
  <c r="Q27" i="2"/>
  <c r="P28" i="2"/>
  <c r="Q28" i="2"/>
  <c r="N93" i="8"/>
  <c r="P93" i="8"/>
  <c r="O93" i="8"/>
  <c r="N94" i="8"/>
  <c r="P94" i="8"/>
  <c r="O94" i="8"/>
  <c r="M94" i="8"/>
  <c r="M93" i="8"/>
  <c r="M28" i="8"/>
  <c r="P27" i="8"/>
  <c r="P99" i="8" s="1"/>
  <c r="O28" i="8"/>
  <c r="N28" i="8"/>
  <c r="N27" i="8"/>
  <c r="N99" i="8" s="1"/>
  <c r="M27" i="8"/>
  <c r="P28" i="8"/>
  <c r="O27" i="8"/>
  <c r="O99" i="8" s="1"/>
  <c r="S29" i="2"/>
  <c r="D53" i="5"/>
  <c r="S53" i="5" s="1"/>
  <c r="V53" i="5" s="1"/>
  <c r="P61" i="8"/>
  <c r="R75" i="5"/>
  <c r="Q9" i="8"/>
  <c r="U9" i="8" s="1"/>
  <c r="R9" i="1"/>
  <c r="R42" i="1" s="1"/>
  <c r="U9" i="9"/>
  <c r="U9" i="2"/>
  <c r="U9" i="5"/>
  <c r="U42" i="5" s="1"/>
  <c r="V9" i="5"/>
  <c r="P60" i="8"/>
  <c r="E60" i="9"/>
  <c r="G61" i="9"/>
  <c r="D94" i="9"/>
  <c r="G27" i="9"/>
  <c r="H61" i="9"/>
  <c r="I61" i="9"/>
  <c r="J27" i="9"/>
  <c r="K93" i="9"/>
  <c r="S61" i="9"/>
  <c r="O60" i="9"/>
  <c r="F28" i="9"/>
  <c r="E94" i="9"/>
  <c r="D60" i="9"/>
  <c r="F27" i="9"/>
  <c r="H94" i="9"/>
  <c r="I93" i="9"/>
  <c r="J60" i="9"/>
  <c r="K28" i="9"/>
  <c r="S94" i="9"/>
  <c r="N61" i="9"/>
  <c r="D93" i="9"/>
  <c r="D98" i="9"/>
  <c r="D100" i="9" s="1"/>
  <c r="D61" i="9"/>
  <c r="D28" i="9"/>
  <c r="R28" i="9"/>
  <c r="I28" i="9"/>
  <c r="J94" i="9"/>
  <c r="L28" i="9"/>
  <c r="N60" i="9"/>
  <c r="O61" i="9"/>
  <c r="G94" i="9"/>
  <c r="D27" i="9"/>
  <c r="G93" i="9"/>
  <c r="R93" i="9"/>
  <c r="I27" i="9"/>
  <c r="J61" i="9"/>
  <c r="L94" i="9"/>
  <c r="G28" i="9"/>
  <c r="E27" i="9"/>
  <c r="G60" i="9"/>
  <c r="H27" i="9"/>
  <c r="R60" i="9"/>
  <c r="I60" i="9"/>
  <c r="K27" i="9"/>
  <c r="L61" i="9"/>
  <c r="S60" i="9"/>
  <c r="F60" i="9"/>
  <c r="L93" i="9"/>
  <c r="E61" i="9"/>
  <c r="E93" i="9"/>
  <c r="F61" i="9"/>
  <c r="H60" i="9"/>
  <c r="R94" i="9"/>
  <c r="I94" i="9"/>
  <c r="K94" i="9"/>
  <c r="L60" i="9"/>
  <c r="S93" i="9"/>
  <c r="F94" i="9"/>
  <c r="D32" i="9"/>
  <c r="D34" i="9" s="1"/>
  <c r="H28" i="9"/>
  <c r="R61" i="9"/>
  <c r="J93" i="9"/>
  <c r="K61" i="9"/>
  <c r="S28" i="9"/>
  <c r="E28" i="9"/>
  <c r="F93" i="9"/>
  <c r="D65" i="9"/>
  <c r="D67" i="9" s="1"/>
  <c r="H93" i="9"/>
  <c r="R27" i="9"/>
  <c r="J28" i="9"/>
  <c r="K60" i="9"/>
  <c r="L27" i="9"/>
  <c r="S27" i="9"/>
  <c r="D65" i="4"/>
  <c r="E65" i="4" s="1"/>
  <c r="F65" i="4" s="1"/>
  <c r="F67" i="4" s="1"/>
  <c r="F94" i="4"/>
  <c r="F93" i="4"/>
  <c r="D60" i="4"/>
  <c r="D61" i="4"/>
  <c r="F60" i="4"/>
  <c r="E93" i="4"/>
  <c r="E61" i="4"/>
  <c r="E94" i="4"/>
  <c r="D94" i="4"/>
  <c r="F61" i="4"/>
  <c r="D98" i="4"/>
  <c r="D100" i="4" s="1"/>
  <c r="E60" i="4"/>
  <c r="D93" i="4"/>
  <c r="P61" i="9"/>
  <c r="F27" i="8"/>
  <c r="D93" i="8"/>
  <c r="G94" i="8"/>
  <c r="E93" i="8"/>
  <c r="H27" i="8"/>
  <c r="R93" i="8"/>
  <c r="I93" i="8"/>
  <c r="J94" i="8"/>
  <c r="L27" i="8"/>
  <c r="E94" i="8"/>
  <c r="G61" i="8"/>
  <c r="E27" i="8"/>
  <c r="F93" i="8"/>
  <c r="R94" i="8"/>
  <c r="I28" i="8"/>
  <c r="K94" i="8"/>
  <c r="L61" i="8"/>
  <c r="S28" i="8"/>
  <c r="J61" i="8"/>
  <c r="D94" i="8"/>
  <c r="E28" i="8"/>
  <c r="G28" i="8"/>
  <c r="F61" i="8"/>
  <c r="H93" i="8"/>
  <c r="R27" i="8"/>
  <c r="I60" i="8"/>
  <c r="K28" i="8"/>
  <c r="L94" i="8"/>
  <c r="S27" i="8"/>
  <c r="H61" i="8"/>
  <c r="G93" i="8"/>
  <c r="D60" i="8"/>
  <c r="D65" i="8"/>
  <c r="D67" i="8" s="1"/>
  <c r="H60" i="8"/>
  <c r="R61" i="8"/>
  <c r="J60" i="8"/>
  <c r="K93" i="8"/>
  <c r="L60" i="8"/>
  <c r="S60" i="8"/>
  <c r="N61" i="8"/>
  <c r="O60" i="8"/>
  <c r="F94" i="8"/>
  <c r="E60" i="8"/>
  <c r="F28" i="8"/>
  <c r="H28" i="8"/>
  <c r="I61" i="8"/>
  <c r="J93" i="8"/>
  <c r="K60" i="8"/>
  <c r="L28" i="8"/>
  <c r="S93" i="8"/>
  <c r="G27" i="8"/>
  <c r="D28" i="8"/>
  <c r="S61" i="8"/>
  <c r="D61" i="8"/>
  <c r="E61" i="8"/>
  <c r="F60" i="8"/>
  <c r="H94" i="8"/>
  <c r="R60" i="8"/>
  <c r="J27" i="8"/>
  <c r="K27" i="8"/>
  <c r="S94" i="8"/>
  <c r="D27" i="8"/>
  <c r="R28" i="8"/>
  <c r="D98" i="8"/>
  <c r="D100" i="8" s="1"/>
  <c r="D32" i="8"/>
  <c r="E32" i="8" s="1"/>
  <c r="E34" i="8" s="1"/>
  <c r="G60" i="8"/>
  <c r="I94" i="8"/>
  <c r="I27" i="8"/>
  <c r="J28" i="8"/>
  <c r="L93" i="8"/>
  <c r="N60" i="8"/>
  <c r="K61" i="8"/>
  <c r="O61" i="8"/>
  <c r="P60" i="9"/>
  <c r="R98" i="2"/>
  <c r="R75" i="4"/>
  <c r="R42" i="4"/>
  <c r="T93" i="9"/>
  <c r="Q74" i="9"/>
  <c r="Q74" i="8"/>
  <c r="R41" i="4"/>
  <c r="T28" i="8"/>
  <c r="S93" i="4"/>
  <c r="S94" i="4"/>
  <c r="S60" i="4"/>
  <c r="S61" i="4"/>
  <c r="T41" i="5"/>
  <c r="T74" i="5"/>
  <c r="S75" i="4"/>
  <c r="S42" i="4"/>
  <c r="J10" i="7"/>
  <c r="L12" i="7"/>
  <c r="L11" i="7"/>
  <c r="D54" i="1"/>
  <c r="S54" i="1" s="1"/>
  <c r="V54" i="1" s="1"/>
  <c r="D56" i="2"/>
  <c r="R56" i="2" s="1"/>
  <c r="U56" i="2" s="1"/>
  <c r="D57" i="1"/>
  <c r="S57" i="1" s="1"/>
  <c r="V57" i="1" s="1"/>
  <c r="J42" i="2"/>
  <c r="G65" i="4" l="1"/>
  <c r="Q27" i="8"/>
  <c r="Q99" i="8" s="1"/>
  <c r="Q93" i="8"/>
  <c r="Q94" i="8"/>
  <c r="Q28" i="8"/>
  <c r="U27" i="5"/>
  <c r="M33" i="9"/>
  <c r="M99" i="9"/>
  <c r="M99" i="8"/>
  <c r="M33" i="8"/>
  <c r="M33" i="2"/>
  <c r="M99" i="2"/>
  <c r="O30" i="2"/>
  <c r="N30" i="2"/>
  <c r="Q30" i="2"/>
  <c r="P30" i="2"/>
  <c r="K30" i="2"/>
  <c r="M30" i="2"/>
  <c r="I30" i="2"/>
  <c r="L30" i="2"/>
  <c r="J30" i="2"/>
  <c r="E67" i="4"/>
  <c r="U75" i="5"/>
  <c r="D54" i="5"/>
  <c r="S54" i="5" s="1"/>
  <c r="V54" i="5" s="1"/>
  <c r="U9" i="1"/>
  <c r="V9" i="4"/>
  <c r="U9" i="4"/>
  <c r="U75" i="4" s="1"/>
  <c r="Q42" i="9"/>
  <c r="T42" i="9" s="1"/>
  <c r="U42" i="9" s="1"/>
  <c r="Q61" i="9"/>
  <c r="Q60" i="9"/>
  <c r="Q75" i="9"/>
  <c r="T75" i="9" s="1"/>
  <c r="U75" i="9" s="1"/>
  <c r="V9" i="1"/>
  <c r="Q42" i="8"/>
  <c r="T42" i="8" s="1"/>
  <c r="U42" i="8" s="1"/>
  <c r="Q61" i="8"/>
  <c r="Q75" i="8"/>
  <c r="T75" i="8" s="1"/>
  <c r="U75" i="8" s="1"/>
  <c r="Q60" i="8"/>
  <c r="F32" i="8"/>
  <c r="F33" i="8" s="1"/>
  <c r="E32" i="9"/>
  <c r="E33" i="9" s="1"/>
  <c r="E65" i="8"/>
  <c r="D66" i="8" s="1"/>
  <c r="E98" i="8"/>
  <c r="D99" i="8" s="1"/>
  <c r="E65" i="9"/>
  <c r="D66" i="9" s="1"/>
  <c r="E98" i="9"/>
  <c r="D99" i="9" s="1"/>
  <c r="E98" i="4"/>
  <c r="T75" i="2"/>
  <c r="D34" i="8"/>
  <c r="D67" i="4"/>
  <c r="D33" i="8"/>
  <c r="D33" i="9"/>
  <c r="E33" i="8"/>
  <c r="R95" i="2"/>
  <c r="F96" i="2" s="1"/>
  <c r="S98" i="2"/>
  <c r="T98" i="2"/>
  <c r="T28" i="9"/>
  <c r="T61" i="9"/>
  <c r="T27" i="9"/>
  <c r="U94" i="9"/>
  <c r="T94" i="9"/>
  <c r="T60" i="9"/>
  <c r="T60" i="8"/>
  <c r="T61" i="8"/>
  <c r="T94" i="8"/>
  <c r="T27" i="8"/>
  <c r="T93" i="8"/>
  <c r="U28" i="8"/>
  <c r="T74" i="4"/>
  <c r="T41" i="4"/>
  <c r="K10" i="7"/>
  <c r="M11" i="7"/>
  <c r="M12" i="7"/>
  <c r="D55" i="1"/>
  <c r="S55" i="1" s="1"/>
  <c r="V55" i="1" s="1"/>
  <c r="D57" i="2"/>
  <c r="R57" i="2" s="1"/>
  <c r="U57" i="2" s="1"/>
  <c r="D58" i="1"/>
  <c r="S58" i="1" s="1"/>
  <c r="V58" i="1" s="1"/>
  <c r="D92" i="1"/>
  <c r="K41" i="2"/>
  <c r="H65" i="4" l="1"/>
  <c r="G67" i="4"/>
  <c r="Q66" i="8"/>
  <c r="Q11" i="4"/>
  <c r="R11" i="4" s="1"/>
  <c r="S91" i="1"/>
  <c r="V91" i="1" s="1"/>
  <c r="D95" i="1"/>
  <c r="D55" i="5"/>
  <c r="S55" i="5" s="1"/>
  <c r="V55" i="5" s="1"/>
  <c r="U61" i="4"/>
  <c r="U94" i="4"/>
  <c r="U27" i="4"/>
  <c r="U60" i="4"/>
  <c r="U42" i="4"/>
  <c r="U93" i="4"/>
  <c r="U28" i="4"/>
  <c r="Q66" i="9"/>
  <c r="E34" i="9"/>
  <c r="F32" i="9"/>
  <c r="F33" i="9" s="1"/>
  <c r="E100" i="4"/>
  <c r="F98" i="4"/>
  <c r="G98" i="4" s="1"/>
  <c r="E100" i="9"/>
  <c r="F98" i="9"/>
  <c r="E99" i="9" s="1"/>
  <c r="E67" i="9"/>
  <c r="F65" i="9"/>
  <c r="E66" i="9" s="1"/>
  <c r="E100" i="8"/>
  <c r="F98" i="8"/>
  <c r="E99" i="8" s="1"/>
  <c r="E67" i="8"/>
  <c r="F65" i="8"/>
  <c r="E66" i="8" s="1"/>
  <c r="G32" i="8"/>
  <c r="G33" i="8" s="1"/>
  <c r="F34" i="8"/>
  <c r="D29" i="5"/>
  <c r="D96" i="2"/>
  <c r="E96" i="2"/>
  <c r="G96" i="2"/>
  <c r="H96" i="2"/>
  <c r="U61" i="9"/>
  <c r="U27" i="9"/>
  <c r="U93" i="9"/>
  <c r="U60" i="9"/>
  <c r="U28" i="9"/>
  <c r="U27" i="8"/>
  <c r="U93" i="8"/>
  <c r="U60" i="8"/>
  <c r="U61" i="8"/>
  <c r="U94" i="8"/>
  <c r="V75" i="5"/>
  <c r="V42" i="5"/>
  <c r="L10" i="7"/>
  <c r="N12" i="7"/>
  <c r="N11" i="7"/>
  <c r="D56" i="1"/>
  <c r="D58" i="2"/>
  <c r="R58" i="2" s="1"/>
  <c r="U58" i="2" s="1"/>
  <c r="K42" i="2"/>
  <c r="H98" i="4" l="1"/>
  <c r="G100" i="4"/>
  <c r="H67" i="4"/>
  <c r="I65" i="4"/>
  <c r="S59" i="2"/>
  <c r="U59" i="2"/>
  <c r="U61" i="2" s="1"/>
  <c r="U92" i="2"/>
  <c r="U94" i="2" s="1"/>
  <c r="F92" i="2"/>
  <c r="F93" i="2" s="1"/>
  <c r="E59" i="2"/>
  <c r="E60" i="2" s="1"/>
  <c r="I59" i="2"/>
  <c r="I61" i="2" s="1"/>
  <c r="G59" i="2"/>
  <c r="G60" i="2" s="1"/>
  <c r="L92" i="2"/>
  <c r="L93" i="2" s="1"/>
  <c r="T59" i="2"/>
  <c r="T60" i="2" s="1"/>
  <c r="P59" i="2"/>
  <c r="P61" i="2" s="1"/>
  <c r="R92" i="2"/>
  <c r="R93" i="2" s="1"/>
  <c r="Q59" i="2"/>
  <c r="Q60" i="2" s="1"/>
  <c r="J92" i="2"/>
  <c r="J93" i="2" s="1"/>
  <c r="H59" i="2"/>
  <c r="H60" i="2" s="1"/>
  <c r="O92" i="2"/>
  <c r="O93" i="2" s="1"/>
  <c r="N92" i="2"/>
  <c r="N93" i="2" s="1"/>
  <c r="L59" i="2"/>
  <c r="L60" i="2" s="1"/>
  <c r="Q92" i="2"/>
  <c r="Q93" i="2" s="1"/>
  <c r="N59" i="2"/>
  <c r="N61" i="2" s="1"/>
  <c r="D62" i="2"/>
  <c r="K59" i="2"/>
  <c r="K60" i="2" s="1"/>
  <c r="J59" i="2"/>
  <c r="J61" i="2" s="1"/>
  <c r="K92" i="2"/>
  <c r="K93" i="2" s="1"/>
  <c r="P92" i="2"/>
  <c r="P94" i="2" s="1"/>
  <c r="T92" i="2"/>
  <c r="T93" i="2" s="1"/>
  <c r="D92" i="2"/>
  <c r="D94" i="2" s="1"/>
  <c r="G92" i="2"/>
  <c r="G93" i="2" s="1"/>
  <c r="F59" i="2"/>
  <c r="F61" i="2" s="1"/>
  <c r="S92" i="2"/>
  <c r="R59" i="2"/>
  <c r="R60" i="2" s="1"/>
  <c r="I92" i="2"/>
  <c r="I93" i="2" s="1"/>
  <c r="D59" i="2"/>
  <c r="D65" i="2" s="1"/>
  <c r="D67" i="2" s="1"/>
  <c r="O59" i="2"/>
  <c r="O60" i="2" s="1"/>
  <c r="E92" i="2"/>
  <c r="E93" i="2" s="1"/>
  <c r="H92" i="2"/>
  <c r="H93" i="2" s="1"/>
  <c r="U93" i="2"/>
  <c r="S56" i="1"/>
  <c r="D62" i="1"/>
  <c r="T59" i="1"/>
  <c r="U59" i="1"/>
  <c r="R59" i="1"/>
  <c r="P59" i="1"/>
  <c r="S92" i="1"/>
  <c r="D59" i="1"/>
  <c r="O59" i="1"/>
  <c r="L59" i="1"/>
  <c r="I59" i="1"/>
  <c r="H59" i="1"/>
  <c r="E59" i="1"/>
  <c r="V59" i="1"/>
  <c r="T92" i="1"/>
  <c r="V92" i="1"/>
  <c r="U92" i="1"/>
  <c r="M59" i="1"/>
  <c r="J59" i="1"/>
  <c r="F59" i="1"/>
  <c r="Q59" i="1"/>
  <c r="S59" i="1"/>
  <c r="K59" i="1"/>
  <c r="D56" i="5"/>
  <c r="S56" i="5" s="1"/>
  <c r="V56" i="5" s="1"/>
  <c r="Q61" i="2"/>
  <c r="G34" i="8"/>
  <c r="H32" i="8"/>
  <c r="H33" i="8" s="1"/>
  <c r="F67" i="8"/>
  <c r="G65" i="8"/>
  <c r="F66" i="8" s="1"/>
  <c r="F67" i="9"/>
  <c r="G65" i="9"/>
  <c r="F66" i="9" s="1"/>
  <c r="F100" i="9"/>
  <c r="G98" i="9"/>
  <c r="F99" i="9" s="1"/>
  <c r="F100" i="4"/>
  <c r="F100" i="8"/>
  <c r="G98" i="8"/>
  <c r="F99" i="8" s="1"/>
  <c r="F34" i="9"/>
  <c r="G32" i="9"/>
  <c r="G33" i="9" s="1"/>
  <c r="R62" i="2"/>
  <c r="I26" i="2"/>
  <c r="T26" i="2"/>
  <c r="D29" i="2"/>
  <c r="E26" i="2"/>
  <c r="R26" i="2"/>
  <c r="J26" i="2"/>
  <c r="H26" i="2"/>
  <c r="F26" i="2"/>
  <c r="G26" i="2"/>
  <c r="D26" i="2"/>
  <c r="U26" i="2"/>
  <c r="K26" i="2"/>
  <c r="S26" i="2"/>
  <c r="L26" i="2"/>
  <c r="V93" i="4"/>
  <c r="V94" i="4"/>
  <c r="V60" i="4"/>
  <c r="V61" i="4"/>
  <c r="V42" i="4"/>
  <c r="V75" i="4"/>
  <c r="M10" i="7"/>
  <c r="O11" i="7"/>
  <c r="O12" i="7"/>
  <c r="U75" i="2"/>
  <c r="L41" i="2"/>
  <c r="O61" i="2" l="1"/>
  <c r="H61" i="2"/>
  <c r="I60" i="2"/>
  <c r="J60" i="2"/>
  <c r="R61" i="2"/>
  <c r="P60" i="2"/>
  <c r="Q94" i="2"/>
  <c r="U60" i="2"/>
  <c r="I94" i="2"/>
  <c r="N94" i="2"/>
  <c r="O94" i="2"/>
  <c r="T94" i="2"/>
  <c r="L94" i="2"/>
  <c r="K94" i="2"/>
  <c r="K61" i="2"/>
  <c r="D98" i="2"/>
  <c r="D100" i="2" s="1"/>
  <c r="E94" i="2"/>
  <c r="D93" i="2"/>
  <c r="J65" i="4"/>
  <c r="I67" i="4"/>
  <c r="G66" i="4"/>
  <c r="I98" i="4"/>
  <c r="H100" i="4"/>
  <c r="R94" i="2"/>
  <c r="G94" i="2"/>
  <c r="H94" i="2"/>
  <c r="N60" i="2"/>
  <c r="G61" i="2"/>
  <c r="F94" i="2"/>
  <c r="F60" i="2"/>
  <c r="D60" i="2"/>
  <c r="D61" i="2"/>
  <c r="P93" i="2"/>
  <c r="J94" i="2"/>
  <c r="E61" i="2"/>
  <c r="T61" i="2"/>
  <c r="L61" i="2"/>
  <c r="D57" i="5"/>
  <c r="D58" i="5" s="1"/>
  <c r="D59" i="5" s="1"/>
  <c r="U93" i="1"/>
  <c r="U94" i="1"/>
  <c r="V94" i="1"/>
  <c r="V93" i="1"/>
  <c r="R60" i="1"/>
  <c r="R66" i="1" s="1"/>
  <c r="R61" i="1"/>
  <c r="R94" i="1"/>
  <c r="R93" i="1"/>
  <c r="V60" i="1"/>
  <c r="V61" i="1"/>
  <c r="U60" i="1"/>
  <c r="U61" i="1"/>
  <c r="Q93" i="1"/>
  <c r="Q94" i="1"/>
  <c r="Q60" i="1"/>
  <c r="Q66" i="1" s="1"/>
  <c r="Q61" i="1"/>
  <c r="E60" i="1"/>
  <c r="E66" i="1" s="1"/>
  <c r="E61" i="1"/>
  <c r="I61" i="1"/>
  <c r="I60" i="1"/>
  <c r="I66" i="1" s="1"/>
  <c r="T61" i="1"/>
  <c r="T60" i="1"/>
  <c r="S61" i="1"/>
  <c r="S60" i="1"/>
  <c r="J60" i="1"/>
  <c r="J66" i="1" s="1"/>
  <c r="J61" i="1"/>
  <c r="H61" i="1"/>
  <c r="H60" i="1"/>
  <c r="H66" i="1" s="1"/>
  <c r="L60" i="1"/>
  <c r="L66" i="1" s="1"/>
  <c r="L61" i="1"/>
  <c r="S93" i="1"/>
  <c r="S94" i="1"/>
  <c r="P93" i="1"/>
  <c r="P94" i="1"/>
  <c r="K60" i="1"/>
  <c r="K66" i="1" s="1"/>
  <c r="K61" i="1"/>
  <c r="M60" i="1"/>
  <c r="M66" i="1" s="1"/>
  <c r="M61" i="1"/>
  <c r="T93" i="1"/>
  <c r="T94" i="1"/>
  <c r="O60" i="1"/>
  <c r="O66" i="1" s="1"/>
  <c r="O61" i="1"/>
  <c r="F93" i="1"/>
  <c r="F94" i="1"/>
  <c r="D98" i="1"/>
  <c r="D94" i="1"/>
  <c r="D93" i="1"/>
  <c r="F61" i="1"/>
  <c r="F60" i="1"/>
  <c r="F66" i="1" s="1"/>
  <c r="E94" i="1"/>
  <c r="E93" i="1"/>
  <c r="D60" i="1"/>
  <c r="D66" i="1" s="1"/>
  <c r="D61" i="1"/>
  <c r="D65" i="1"/>
  <c r="P60" i="1"/>
  <c r="P66" i="1" s="1"/>
  <c r="P61" i="1"/>
  <c r="V56" i="1"/>
  <c r="V62" i="1" s="1"/>
  <c r="S62" i="1"/>
  <c r="E65" i="2"/>
  <c r="E67" i="2" s="1"/>
  <c r="T27" i="2"/>
  <c r="T28" i="2"/>
  <c r="H34" i="8"/>
  <c r="I32" i="8"/>
  <c r="J32" i="8" s="1"/>
  <c r="K32" i="8" s="1"/>
  <c r="L32" i="8" s="1"/>
  <c r="M32" i="8" s="1"/>
  <c r="G67" i="9"/>
  <c r="H65" i="9"/>
  <c r="G66" i="9" s="1"/>
  <c r="G67" i="8"/>
  <c r="H65" i="8"/>
  <c r="G66" i="8" s="1"/>
  <c r="G100" i="8"/>
  <c r="H98" i="8"/>
  <c r="G99" i="8" s="1"/>
  <c r="G34" i="9"/>
  <c r="H32" i="9"/>
  <c r="H33" i="9" s="1"/>
  <c r="G100" i="9"/>
  <c r="H98" i="9"/>
  <c r="G99" i="9" s="1"/>
  <c r="U28" i="2"/>
  <c r="U27" i="2"/>
  <c r="Q99" i="2"/>
  <c r="D63" i="2"/>
  <c r="F63" i="2"/>
  <c r="E63" i="2"/>
  <c r="G63" i="2"/>
  <c r="H63" i="2"/>
  <c r="R28" i="2"/>
  <c r="R27" i="2"/>
  <c r="E27" i="2"/>
  <c r="E28" i="2"/>
  <c r="L27" i="2"/>
  <c r="L28" i="2"/>
  <c r="G28" i="2"/>
  <c r="G27" i="2"/>
  <c r="K28" i="2"/>
  <c r="K27" i="2"/>
  <c r="I27" i="2"/>
  <c r="I28" i="2"/>
  <c r="D28" i="2"/>
  <c r="D27" i="2"/>
  <c r="D32" i="2"/>
  <c r="D34" i="2" s="1"/>
  <c r="F27" i="2"/>
  <c r="F28" i="2"/>
  <c r="H27" i="2"/>
  <c r="H28" i="2"/>
  <c r="J27" i="2"/>
  <c r="J28" i="2"/>
  <c r="N10" i="7"/>
  <c r="P12" i="7"/>
  <c r="P11" i="7"/>
  <c r="L42" i="2"/>
  <c r="S42" i="2" s="1"/>
  <c r="U92" i="5" l="1"/>
  <c r="U93" i="5" s="1"/>
  <c r="S59" i="5"/>
  <c r="S92" i="5"/>
  <c r="S93" i="5" s="1"/>
  <c r="U59" i="5"/>
  <c r="U60" i="5" s="1"/>
  <c r="D62" i="5"/>
  <c r="V59" i="5"/>
  <c r="T59" i="5"/>
  <c r="T92" i="5"/>
  <c r="E98" i="2"/>
  <c r="E100" i="2" s="1"/>
  <c r="D99" i="1"/>
  <c r="V92" i="5"/>
  <c r="V93" i="5" s="1"/>
  <c r="I100" i="4"/>
  <c r="J98" i="4"/>
  <c r="G99" i="4"/>
  <c r="J67" i="4"/>
  <c r="K65" i="4"/>
  <c r="H66" i="4"/>
  <c r="M34" i="8"/>
  <c r="N32" i="8"/>
  <c r="S58" i="5"/>
  <c r="V58" i="5" s="1"/>
  <c r="S57" i="5"/>
  <c r="V57" i="5" s="1"/>
  <c r="V94" i="5"/>
  <c r="U63" i="1"/>
  <c r="T63" i="1"/>
  <c r="D100" i="1"/>
  <c r="E98" i="1"/>
  <c r="S63" i="1"/>
  <c r="E63" i="1"/>
  <c r="F63" i="1"/>
  <c r="I63" i="1"/>
  <c r="H63" i="1"/>
  <c r="D63" i="1"/>
  <c r="E65" i="1"/>
  <c r="D67" i="1"/>
  <c r="F65" i="2"/>
  <c r="F67" i="2" s="1"/>
  <c r="M93" i="5"/>
  <c r="M94" i="5"/>
  <c r="L33" i="8"/>
  <c r="L34" i="8"/>
  <c r="K34" i="8"/>
  <c r="K33" i="8"/>
  <c r="J34" i="8"/>
  <c r="J33" i="8"/>
  <c r="H34" i="9"/>
  <c r="I32" i="9"/>
  <c r="H100" i="8"/>
  <c r="I98" i="8"/>
  <c r="H99" i="8" s="1"/>
  <c r="H67" i="9"/>
  <c r="I65" i="9"/>
  <c r="H66" i="9" s="1"/>
  <c r="H67" i="8"/>
  <c r="I65" i="8"/>
  <c r="H66" i="8" s="1"/>
  <c r="H100" i="9"/>
  <c r="I98" i="9"/>
  <c r="H99" i="9" s="1"/>
  <c r="I34" i="8"/>
  <c r="I33" i="8"/>
  <c r="U61" i="5"/>
  <c r="Q66" i="2"/>
  <c r="R61" i="5"/>
  <c r="R60" i="5"/>
  <c r="D93" i="5"/>
  <c r="D94" i="5"/>
  <c r="D98" i="5"/>
  <c r="F93" i="5"/>
  <c r="F94" i="5"/>
  <c r="Q61" i="5"/>
  <c r="Q60" i="5"/>
  <c r="L93" i="5"/>
  <c r="L94" i="5"/>
  <c r="K93" i="5"/>
  <c r="K94" i="5"/>
  <c r="L66" i="8"/>
  <c r="N65" i="8"/>
  <c r="P60" i="5"/>
  <c r="P61" i="5"/>
  <c r="E32" i="2"/>
  <c r="E33" i="2" s="1"/>
  <c r="D99" i="2"/>
  <c r="D33" i="2"/>
  <c r="D66" i="2"/>
  <c r="E61" i="5"/>
  <c r="E60" i="5"/>
  <c r="F61" i="5"/>
  <c r="D65" i="5"/>
  <c r="E93" i="5"/>
  <c r="E94" i="5"/>
  <c r="L66" i="2"/>
  <c r="O10" i="7"/>
  <c r="Q11" i="7"/>
  <c r="P21" i="7" s="1"/>
  <c r="Q12" i="7"/>
  <c r="P22" i="7" s="1"/>
  <c r="S94" i="5" l="1"/>
  <c r="F98" i="2"/>
  <c r="E99" i="2" s="1"/>
  <c r="U94" i="5"/>
  <c r="V62" i="5"/>
  <c r="T63" i="5" s="1"/>
  <c r="S62" i="5"/>
  <c r="M63" i="5" s="1"/>
  <c r="J100" i="4"/>
  <c r="K98" i="4"/>
  <c r="H99" i="4"/>
  <c r="O61" i="5"/>
  <c r="I61" i="5"/>
  <c r="K67" i="4"/>
  <c r="L65" i="4"/>
  <c r="I66" i="4"/>
  <c r="K61" i="5"/>
  <c r="N61" i="5"/>
  <c r="J61" i="5"/>
  <c r="M61" i="5"/>
  <c r="L61" i="5"/>
  <c r="H61" i="5"/>
  <c r="G61" i="5"/>
  <c r="N34" i="8"/>
  <c r="O32" i="8"/>
  <c r="N33" i="8"/>
  <c r="Q93" i="5"/>
  <c r="Q94" i="5"/>
  <c r="N94" i="5"/>
  <c r="N93" i="5"/>
  <c r="O94" i="5"/>
  <c r="O93" i="5"/>
  <c r="R93" i="5"/>
  <c r="R94" i="5"/>
  <c r="P93" i="5"/>
  <c r="P94" i="5"/>
  <c r="E99" i="1"/>
  <c r="F98" i="1"/>
  <c r="G98" i="1" s="1"/>
  <c r="E100" i="1"/>
  <c r="E67" i="1"/>
  <c r="F65" i="1"/>
  <c r="E66" i="2"/>
  <c r="G65" i="2"/>
  <c r="F66" i="2" s="1"/>
  <c r="J32" i="9"/>
  <c r="K32" i="9" s="1"/>
  <c r="L32" i="9" s="1"/>
  <c r="M32" i="9" s="1"/>
  <c r="F100" i="2"/>
  <c r="I100" i="9"/>
  <c r="J98" i="9"/>
  <c r="K98" i="9" s="1"/>
  <c r="L98" i="9" s="1"/>
  <c r="I100" i="8"/>
  <c r="J98" i="8"/>
  <c r="K98" i="8" s="1"/>
  <c r="L98" i="8" s="1"/>
  <c r="M98" i="8" s="1"/>
  <c r="I67" i="8"/>
  <c r="J65" i="8"/>
  <c r="K65" i="8" s="1"/>
  <c r="L65" i="8" s="1"/>
  <c r="I67" i="9"/>
  <c r="J65" i="9"/>
  <c r="K65" i="9" s="1"/>
  <c r="L65" i="9" s="1"/>
  <c r="K66" i="9" s="1"/>
  <c r="I33" i="9"/>
  <c r="I34" i="9"/>
  <c r="E65" i="5"/>
  <c r="E34" i="2"/>
  <c r="F32" i="2"/>
  <c r="F33" i="2" s="1"/>
  <c r="N67" i="8"/>
  <c r="O65" i="8"/>
  <c r="E98" i="5"/>
  <c r="D100" i="5"/>
  <c r="P10" i="7"/>
  <c r="Q22" i="7"/>
  <c r="C22" i="7"/>
  <c r="D22" i="7"/>
  <c r="E22" i="7"/>
  <c r="F22" i="7"/>
  <c r="G22" i="7"/>
  <c r="H22" i="7"/>
  <c r="I22" i="7"/>
  <c r="J22" i="7"/>
  <c r="K22" i="7"/>
  <c r="L22" i="7"/>
  <c r="M22" i="7"/>
  <c r="N22" i="7"/>
  <c r="O22" i="7"/>
  <c r="Q21" i="7"/>
  <c r="C21" i="7"/>
  <c r="D21" i="7"/>
  <c r="E21" i="7"/>
  <c r="F21" i="7"/>
  <c r="G21" i="7"/>
  <c r="H21" i="7"/>
  <c r="I21" i="7"/>
  <c r="J21" i="7"/>
  <c r="K21" i="7"/>
  <c r="L21" i="7"/>
  <c r="M21" i="7"/>
  <c r="N21" i="7"/>
  <c r="O21" i="7"/>
  <c r="T75" i="1"/>
  <c r="T42" i="1"/>
  <c r="G98" i="2" l="1"/>
  <c r="F99" i="2" s="1"/>
  <c r="K63" i="5"/>
  <c r="U63" i="5"/>
  <c r="E63" i="5"/>
  <c r="F63" i="5"/>
  <c r="D63" i="5"/>
  <c r="S63" i="5"/>
  <c r="O63" i="5"/>
  <c r="I63" i="5"/>
  <c r="G63" i="5"/>
  <c r="L63" i="5"/>
  <c r="H63" i="5"/>
  <c r="J63" i="5"/>
  <c r="N63" i="5"/>
  <c r="G100" i="1"/>
  <c r="H98" i="1"/>
  <c r="G99" i="1"/>
  <c r="L98" i="4"/>
  <c r="K100" i="4"/>
  <c r="I99" i="4"/>
  <c r="L67" i="4"/>
  <c r="M65" i="4"/>
  <c r="J66" i="4"/>
  <c r="M100" i="8"/>
  <c r="N98" i="8"/>
  <c r="L99" i="9"/>
  <c r="M98" i="9"/>
  <c r="M34" i="9"/>
  <c r="N32" i="9"/>
  <c r="O34" i="8"/>
  <c r="P32" i="8"/>
  <c r="O33" i="8"/>
  <c r="F99" i="1"/>
  <c r="F100" i="1"/>
  <c r="F67" i="1"/>
  <c r="H65" i="1"/>
  <c r="L33" i="9"/>
  <c r="L34" i="9"/>
  <c r="H65" i="2"/>
  <c r="G66" i="2" s="1"/>
  <c r="J33" i="9"/>
  <c r="G67" i="2"/>
  <c r="K34" i="9"/>
  <c r="J34" i="9"/>
  <c r="L100" i="8"/>
  <c r="L99" i="8"/>
  <c r="K33" i="9"/>
  <c r="L67" i="9"/>
  <c r="K99" i="8"/>
  <c r="K66" i="8"/>
  <c r="L67" i="8"/>
  <c r="K99" i="9"/>
  <c r="L100" i="9"/>
  <c r="J66" i="9"/>
  <c r="K67" i="9"/>
  <c r="J99" i="8"/>
  <c r="K100" i="8"/>
  <c r="J66" i="8"/>
  <c r="K67" i="8"/>
  <c r="K100" i="9"/>
  <c r="J99" i="9"/>
  <c r="J67" i="9"/>
  <c r="I66" i="9"/>
  <c r="I99" i="8"/>
  <c r="J100" i="8"/>
  <c r="I66" i="8"/>
  <c r="J67" i="8"/>
  <c r="J100" i="9"/>
  <c r="I99" i="9"/>
  <c r="P65" i="8"/>
  <c r="Q65" i="8" s="1"/>
  <c r="O67" i="8"/>
  <c r="N66" i="8"/>
  <c r="F34" i="2"/>
  <c r="G32" i="2"/>
  <c r="G33" i="2" s="1"/>
  <c r="E100" i="5"/>
  <c r="F98" i="5"/>
  <c r="G98" i="5" s="1"/>
  <c r="F65" i="5"/>
  <c r="G65" i="5" s="1"/>
  <c r="L66" i="9"/>
  <c r="N65" i="9"/>
  <c r="S93" i="2"/>
  <c r="S94" i="2"/>
  <c r="S60" i="2"/>
  <c r="S61" i="2"/>
  <c r="S27" i="2"/>
  <c r="S28" i="2"/>
  <c r="Q10" i="7"/>
  <c r="P20" i="7" s="1"/>
  <c r="O41" i="2"/>
  <c r="H98" i="2" l="1"/>
  <c r="G99" i="2" s="1"/>
  <c r="G100" i="2"/>
  <c r="G100" i="5"/>
  <c r="H98" i="5"/>
  <c r="M67" i="4"/>
  <c r="N65" i="4"/>
  <c r="K66" i="4"/>
  <c r="L100" i="4"/>
  <c r="M98" i="4"/>
  <c r="J99" i="4"/>
  <c r="N100" i="8"/>
  <c r="O98" i="8"/>
  <c r="H100" i="1"/>
  <c r="I98" i="1"/>
  <c r="H99" i="1"/>
  <c r="H65" i="5"/>
  <c r="M100" i="9"/>
  <c r="N98" i="9"/>
  <c r="P34" i="8"/>
  <c r="Q32" i="8"/>
  <c r="P33" i="8"/>
  <c r="N34" i="9"/>
  <c r="O32" i="9"/>
  <c r="N33" i="9"/>
  <c r="I65" i="1"/>
  <c r="H67" i="1"/>
  <c r="I65" i="2"/>
  <c r="H66" i="2" s="1"/>
  <c r="H67" i="2"/>
  <c r="N65" i="2"/>
  <c r="P66" i="8"/>
  <c r="Q67" i="8"/>
  <c r="F100" i="5"/>
  <c r="G34" i="2"/>
  <c r="H32" i="2"/>
  <c r="H33" i="2" s="1"/>
  <c r="O66" i="8"/>
  <c r="P67" i="8"/>
  <c r="N67" i="9"/>
  <c r="O65" i="9"/>
  <c r="P65" i="9" s="1"/>
  <c r="Q65" i="9" s="1"/>
  <c r="Q20" i="7"/>
  <c r="C20" i="7"/>
  <c r="D20" i="7"/>
  <c r="E20" i="7"/>
  <c r="F20" i="7"/>
  <c r="G20" i="7"/>
  <c r="H20" i="7"/>
  <c r="I20" i="7"/>
  <c r="J20" i="7"/>
  <c r="K20" i="7"/>
  <c r="L20" i="7"/>
  <c r="M20" i="7"/>
  <c r="N20" i="7"/>
  <c r="O20" i="7"/>
  <c r="O42" i="2"/>
  <c r="H100" i="2" l="1"/>
  <c r="I98" i="2"/>
  <c r="H99" i="2" s="1"/>
  <c r="H100" i="5"/>
  <c r="I98" i="5"/>
  <c r="J98" i="5" s="1"/>
  <c r="O100" i="8"/>
  <c r="P98" i="8"/>
  <c r="N100" i="9"/>
  <c r="O98" i="9"/>
  <c r="I100" i="1"/>
  <c r="J98" i="1"/>
  <c r="I99" i="1"/>
  <c r="N67" i="4"/>
  <c r="O65" i="4"/>
  <c r="L66" i="4"/>
  <c r="M100" i="4"/>
  <c r="N98" i="4"/>
  <c r="K99" i="4"/>
  <c r="I65" i="5"/>
  <c r="Q34" i="8"/>
  <c r="Q33" i="8"/>
  <c r="O34" i="9"/>
  <c r="P32" i="9"/>
  <c r="O33" i="9"/>
  <c r="I67" i="1"/>
  <c r="J65" i="1"/>
  <c r="I67" i="2"/>
  <c r="J65" i="2"/>
  <c r="K65" i="2" s="1"/>
  <c r="J98" i="2"/>
  <c r="K98" i="2" s="1"/>
  <c r="L98" i="2" s="1"/>
  <c r="I100" i="2"/>
  <c r="O65" i="2"/>
  <c r="O67" i="2" s="1"/>
  <c r="N67" i="2"/>
  <c r="Q67" i="9"/>
  <c r="P66" i="9"/>
  <c r="O66" i="9"/>
  <c r="P67" i="9"/>
  <c r="H34" i="2"/>
  <c r="I32" i="2"/>
  <c r="N66" i="9"/>
  <c r="O67" i="9"/>
  <c r="O65" i="1"/>
  <c r="T60" i="5"/>
  <c r="T93" i="5"/>
  <c r="T61" i="5"/>
  <c r="T94" i="5"/>
  <c r="T42" i="5"/>
  <c r="T75" i="5"/>
  <c r="P74" i="1"/>
  <c r="P41" i="2"/>
  <c r="J100" i="5" l="1"/>
  <c r="H99" i="5"/>
  <c r="I100" i="5"/>
  <c r="G99" i="5"/>
  <c r="N100" i="4"/>
  <c r="O98" i="4"/>
  <c r="L99" i="4"/>
  <c r="O100" i="9"/>
  <c r="P98" i="9"/>
  <c r="K98" i="1"/>
  <c r="J100" i="1"/>
  <c r="J99" i="1"/>
  <c r="P100" i="8"/>
  <c r="Q98" i="8"/>
  <c r="Q100" i="8" s="1"/>
  <c r="O67" i="4"/>
  <c r="M66" i="4"/>
  <c r="P65" i="4"/>
  <c r="J65" i="5"/>
  <c r="N98" i="2"/>
  <c r="N100" i="2" s="1"/>
  <c r="M98" i="2"/>
  <c r="M100" i="2" s="1"/>
  <c r="P34" i="9"/>
  <c r="Q32" i="9"/>
  <c r="P33" i="9"/>
  <c r="J67" i="1"/>
  <c r="K65" i="1"/>
  <c r="J67" i="2"/>
  <c r="I66" i="2"/>
  <c r="I33" i="2"/>
  <c r="J32" i="2"/>
  <c r="K32" i="2" s="1"/>
  <c r="L32" i="2" s="1"/>
  <c r="M32" i="2" s="1"/>
  <c r="L99" i="2"/>
  <c r="J100" i="2"/>
  <c r="I99" i="2"/>
  <c r="J66" i="2"/>
  <c r="L65" i="2"/>
  <c r="K67" i="2"/>
  <c r="P65" i="2"/>
  <c r="Q65" i="2" s="1"/>
  <c r="N66" i="2"/>
  <c r="I34" i="2"/>
  <c r="O67" i="1"/>
  <c r="P65" i="1"/>
  <c r="T93" i="4"/>
  <c r="T94" i="4"/>
  <c r="T60" i="4"/>
  <c r="T61" i="4"/>
  <c r="T75" i="4"/>
  <c r="T42" i="4"/>
  <c r="P75" i="1"/>
  <c r="P42" i="2"/>
  <c r="O98" i="2" l="1"/>
  <c r="O100" i="2" s="1"/>
  <c r="K100" i="1"/>
  <c r="L98" i="1"/>
  <c r="K99" i="1"/>
  <c r="O100" i="4"/>
  <c r="M99" i="4"/>
  <c r="P98" i="4"/>
  <c r="N66" i="4"/>
  <c r="P67" i="4"/>
  <c r="Q65" i="4"/>
  <c r="P100" i="9"/>
  <c r="Q98" i="9"/>
  <c r="Q100" i="9" s="1"/>
  <c r="K65" i="5"/>
  <c r="Q34" i="9"/>
  <c r="Q33" i="9"/>
  <c r="M34" i="2"/>
  <c r="N32" i="2"/>
  <c r="K67" i="1"/>
  <c r="L65" i="1"/>
  <c r="Q67" i="2"/>
  <c r="P66" i="2"/>
  <c r="N99" i="2"/>
  <c r="P98" i="2"/>
  <c r="Q98" i="2" s="1"/>
  <c r="L67" i="2"/>
  <c r="K66" i="2"/>
  <c r="J99" i="2"/>
  <c r="K100" i="2"/>
  <c r="O66" i="2"/>
  <c r="P67" i="2"/>
  <c r="J33" i="2"/>
  <c r="J34" i="2"/>
  <c r="P67" i="1"/>
  <c r="Q65" i="1"/>
  <c r="K98" i="5"/>
  <c r="Q74" i="1"/>
  <c r="Q41" i="2"/>
  <c r="N99" i="4" l="1"/>
  <c r="P100" i="4"/>
  <c r="Q98" i="4"/>
  <c r="M98" i="1"/>
  <c r="L100" i="1"/>
  <c r="L99" i="1"/>
  <c r="O66" i="4"/>
  <c r="R65" i="4"/>
  <c r="Q67" i="4"/>
  <c r="L65" i="5"/>
  <c r="N34" i="2"/>
  <c r="O32" i="2"/>
  <c r="N33" i="2"/>
  <c r="L67" i="1"/>
  <c r="M65" i="1"/>
  <c r="M67" i="1" s="1"/>
  <c r="P100" i="2"/>
  <c r="Q100" i="2"/>
  <c r="P99" i="2"/>
  <c r="O99" i="2"/>
  <c r="L100" i="2"/>
  <c r="K99" i="2"/>
  <c r="Q67" i="1"/>
  <c r="R65" i="1"/>
  <c r="R67" i="1" s="1"/>
  <c r="L98" i="5"/>
  <c r="J99" i="5" s="1"/>
  <c r="K100" i="5"/>
  <c r="K33" i="2"/>
  <c r="K34" i="2"/>
  <c r="Q42" i="2"/>
  <c r="T42" i="2" s="1"/>
  <c r="Q75" i="1"/>
  <c r="R67" i="4" l="1"/>
  <c r="P66" i="4"/>
  <c r="N98" i="1"/>
  <c r="M100" i="1"/>
  <c r="M99" i="1"/>
  <c r="O99" i="4"/>
  <c r="Q100" i="4"/>
  <c r="R98" i="4"/>
  <c r="M65" i="5"/>
  <c r="O34" i="2"/>
  <c r="P32" i="2"/>
  <c r="O33" i="2"/>
  <c r="L33" i="2"/>
  <c r="L34" i="2"/>
  <c r="L100" i="5"/>
  <c r="M98" i="5"/>
  <c r="N98" i="5" s="1"/>
  <c r="R74" i="1"/>
  <c r="P99" i="4" l="1"/>
  <c r="R100" i="4"/>
  <c r="N100" i="1"/>
  <c r="O98" i="1"/>
  <c r="P98" i="1" s="1"/>
  <c r="Q98" i="1" s="1"/>
  <c r="Q99" i="1" s="1"/>
  <c r="N99" i="1"/>
  <c r="N65" i="5"/>
  <c r="P34" i="2"/>
  <c r="Q32" i="2"/>
  <c r="P33" i="2"/>
  <c r="N100" i="5"/>
  <c r="O98" i="5"/>
  <c r="M100" i="5"/>
  <c r="U42" i="2"/>
  <c r="R75" i="1"/>
  <c r="U75" i="1" s="1"/>
  <c r="U42" i="1"/>
  <c r="O100" i="1" l="1"/>
  <c r="O99" i="1"/>
  <c r="O65" i="5"/>
  <c r="Q34" i="2"/>
  <c r="Q33" i="2"/>
  <c r="O100" i="5"/>
  <c r="P98" i="5"/>
  <c r="N99" i="5" s="1"/>
  <c r="R98" i="1"/>
  <c r="R100" i="1" s="1"/>
  <c r="Q100" i="1"/>
  <c r="P100" i="1"/>
  <c r="P99" i="1"/>
  <c r="V42" i="1"/>
  <c r="R99" i="1" l="1"/>
  <c r="P100" i="5"/>
  <c r="Q98" i="5"/>
  <c r="P65" i="5"/>
  <c r="V75" i="1"/>
  <c r="Q100" i="5" l="1"/>
  <c r="R98" i="5"/>
  <c r="R100" i="5" s="1"/>
  <c r="Q65" i="5"/>
  <c r="U62" i="2"/>
  <c r="R65" i="5" l="1"/>
  <c r="R63" i="2"/>
  <c r="T63" i="2"/>
  <c r="S63" i="2"/>
  <c r="H29" i="2"/>
  <c r="U95" i="2" l="1"/>
  <c r="S95" i="1"/>
  <c r="I96" i="1" l="1"/>
  <c r="K96" i="1"/>
  <c r="N96" i="1"/>
  <c r="G96" i="1"/>
  <c r="H96" i="1"/>
  <c r="L96" i="1"/>
  <c r="J96" i="1"/>
  <c r="M96" i="1"/>
  <c r="O96" i="1"/>
  <c r="R96" i="2"/>
  <c r="T96" i="2"/>
  <c r="S96" i="2"/>
  <c r="R29" i="2"/>
  <c r="D96" i="1"/>
  <c r="F96" i="1"/>
  <c r="E96" i="1"/>
  <c r="V95" i="1"/>
  <c r="T65" i="2" l="1"/>
  <c r="S65" i="2"/>
  <c r="R65" i="2"/>
  <c r="U29" i="2"/>
  <c r="R30" i="2" s="1"/>
  <c r="T32" i="2"/>
  <c r="S32" i="2"/>
  <c r="H30" i="2"/>
  <c r="D30" i="2"/>
  <c r="E30" i="2"/>
  <c r="F30" i="2"/>
  <c r="G30" i="2"/>
  <c r="R32" i="2"/>
  <c r="S96" i="1"/>
  <c r="U96" i="1"/>
  <c r="T96" i="1"/>
  <c r="S30" i="2" l="1"/>
  <c r="T30" i="2"/>
  <c r="S98" i="1" l="1"/>
  <c r="S65" i="1" l="1"/>
  <c r="U65" i="1"/>
  <c r="U98" i="1"/>
  <c r="T65" i="1"/>
  <c r="T98" i="1"/>
  <c r="E27" i="4" l="1"/>
  <c r="E28" i="4"/>
  <c r="F28" i="4"/>
  <c r="F27" i="4"/>
  <c r="F99" i="4" l="1"/>
  <c r="F66" i="4"/>
  <c r="E99" i="4"/>
  <c r="E66" i="4"/>
  <c r="F29" i="4" l="1"/>
  <c r="D26" i="4"/>
  <c r="D28" i="4" s="1"/>
  <c r="D29" i="4"/>
  <c r="E29" i="4"/>
  <c r="D32" i="4" l="1"/>
  <c r="D27" i="4"/>
  <c r="D66" i="4" l="1"/>
  <c r="D99" i="4"/>
  <c r="D33" i="4"/>
  <c r="D34" i="4"/>
  <c r="E32" i="4"/>
  <c r="E33" i="4" l="1"/>
  <c r="E34" i="4"/>
  <c r="F32" i="4"/>
  <c r="G32" i="4" s="1"/>
  <c r="G34" i="4" l="1"/>
  <c r="H32" i="4"/>
  <c r="G33" i="4"/>
  <c r="F34" i="4"/>
  <c r="F33" i="4"/>
  <c r="I32" i="4" l="1"/>
  <c r="H34" i="4"/>
  <c r="H33" i="4"/>
  <c r="U29" i="4"/>
  <c r="N30" i="4" l="1"/>
  <c r="P30" i="4"/>
  <c r="O30" i="4"/>
  <c r="Q30" i="4"/>
  <c r="R30" i="4"/>
  <c r="I34" i="4"/>
  <c r="J32" i="4"/>
  <c r="I33" i="4"/>
  <c r="D61" i="5"/>
  <c r="D60" i="5"/>
  <c r="D44" i="5"/>
  <c r="E44" i="5" s="1"/>
  <c r="S43" i="5"/>
  <c r="D10" i="5"/>
  <c r="S10" i="5" s="1"/>
  <c r="J34" i="4" l="1"/>
  <c r="K32" i="4"/>
  <c r="J33" i="4"/>
  <c r="V43" i="5"/>
  <c r="S61" i="5"/>
  <c r="S60" i="5"/>
  <c r="F44" i="5"/>
  <c r="G44" i="5" s="1"/>
  <c r="E67" i="5"/>
  <c r="D67" i="5"/>
  <c r="D11" i="5"/>
  <c r="H44" i="5" l="1"/>
  <c r="G67" i="5"/>
  <c r="G66" i="5"/>
  <c r="K34" i="4"/>
  <c r="L32" i="4"/>
  <c r="K33" i="4"/>
  <c r="T44" i="5"/>
  <c r="V60" i="5"/>
  <c r="V61" i="5"/>
  <c r="S44" i="5"/>
  <c r="U44" i="5"/>
  <c r="F67" i="5"/>
  <c r="D32" i="5"/>
  <c r="D34" i="5" s="1"/>
  <c r="D28" i="5"/>
  <c r="D27" i="5"/>
  <c r="D99" i="5" s="1"/>
  <c r="V10" i="5"/>
  <c r="E11" i="5"/>
  <c r="F11" i="5" s="1"/>
  <c r="G11" i="5" s="1"/>
  <c r="H11" i="5" s="1"/>
  <c r="I11" i="5" s="1"/>
  <c r="J11" i="5" s="1"/>
  <c r="K11" i="5" s="1"/>
  <c r="L11" i="5" s="1"/>
  <c r="M11" i="5" s="1"/>
  <c r="N11" i="5" s="1"/>
  <c r="O11" i="5" s="1"/>
  <c r="I44" i="5" l="1"/>
  <c r="H67" i="5"/>
  <c r="H66" i="5"/>
  <c r="L34" i="4"/>
  <c r="M32" i="4"/>
  <c r="L33" i="4"/>
  <c r="D33" i="5"/>
  <c r="D66" i="5"/>
  <c r="U11" i="5"/>
  <c r="T11" i="5"/>
  <c r="S11" i="5"/>
  <c r="J44" i="5" l="1"/>
  <c r="J66" i="5" s="1"/>
  <c r="I67" i="5"/>
  <c r="M34" i="4"/>
  <c r="N32" i="4"/>
  <c r="M33" i="4"/>
  <c r="U28" i="5"/>
  <c r="E27" i="5"/>
  <c r="E28" i="5"/>
  <c r="E32" i="5"/>
  <c r="E34" i="5" s="1"/>
  <c r="K44" i="5" l="1"/>
  <c r="J67" i="5"/>
  <c r="O32" i="4"/>
  <c r="N34" i="4"/>
  <c r="N33" i="4"/>
  <c r="P11" i="5"/>
  <c r="Q11" i="5" s="1"/>
  <c r="F27" i="5"/>
  <c r="F28" i="5"/>
  <c r="F32" i="5"/>
  <c r="E99" i="5"/>
  <c r="E66" i="5"/>
  <c r="E33" i="5"/>
  <c r="L44" i="5" l="1"/>
  <c r="K67" i="5"/>
  <c r="K66" i="5"/>
  <c r="O34" i="4"/>
  <c r="P32" i="4"/>
  <c r="O33" i="4"/>
  <c r="F34" i="5"/>
  <c r="G32" i="5"/>
  <c r="G33" i="5" s="1"/>
  <c r="F33" i="5"/>
  <c r="F99" i="5"/>
  <c r="F66" i="5"/>
  <c r="M44" i="5" l="1"/>
  <c r="L67" i="5"/>
  <c r="L66" i="5"/>
  <c r="Q32" i="4"/>
  <c r="P34" i="4"/>
  <c r="P33" i="4"/>
  <c r="G34" i="5"/>
  <c r="H32" i="5"/>
  <c r="N44" i="5" l="1"/>
  <c r="N66" i="5" s="1"/>
  <c r="M67" i="5"/>
  <c r="M66" i="5"/>
  <c r="Q34" i="4"/>
  <c r="R32" i="4"/>
  <c r="Q33" i="4"/>
  <c r="H34" i="5"/>
  <c r="H33" i="5"/>
  <c r="O44" i="5" l="1"/>
  <c r="N67" i="5"/>
  <c r="R34" i="4"/>
  <c r="R33" i="4"/>
  <c r="P44" i="5" l="1"/>
  <c r="Q44" i="5" s="1"/>
  <c r="R44" i="5" s="1"/>
  <c r="O67" i="5"/>
  <c r="O66" i="5"/>
  <c r="P67" i="5"/>
  <c r="K99" i="5"/>
  <c r="R67" i="5" l="1"/>
  <c r="Q67" i="5"/>
  <c r="L99" i="5"/>
  <c r="M99" i="5" l="1"/>
  <c r="O99" i="5"/>
  <c r="P99" i="5" l="1"/>
  <c r="R11" i="5"/>
  <c r="P66" i="5" l="1"/>
  <c r="R66" i="5" l="1"/>
  <c r="Q66" i="5"/>
  <c r="S81" i="4" l="1"/>
  <c r="I29" i="5" l="1"/>
  <c r="I28" i="5"/>
  <c r="I27" i="5"/>
  <c r="I99" i="5" s="1"/>
  <c r="I32" i="5"/>
  <c r="S81" i="5"/>
  <c r="S95" i="5" s="1"/>
  <c r="T81" i="5"/>
  <c r="T95" i="5" s="1"/>
  <c r="T15" i="4"/>
  <c r="V81" i="4"/>
  <c r="S15" i="4"/>
  <c r="S95" i="4"/>
  <c r="V95" i="4" l="1"/>
  <c r="U96" i="4" s="1"/>
  <c r="J96" i="5"/>
  <c r="I96" i="5"/>
  <c r="G96" i="5"/>
  <c r="H96" i="5"/>
  <c r="J32" i="5"/>
  <c r="I34" i="5"/>
  <c r="I66" i="5"/>
  <c r="I33" i="5"/>
  <c r="G96" i="4"/>
  <c r="I96" i="4"/>
  <c r="J96" i="4"/>
  <c r="H96" i="4"/>
  <c r="N96" i="4"/>
  <c r="L96" i="4"/>
  <c r="O96" i="4"/>
  <c r="K96" i="4"/>
  <c r="M96" i="4"/>
  <c r="N96" i="5"/>
  <c r="R96" i="5"/>
  <c r="L96" i="5"/>
  <c r="Q96" i="5"/>
  <c r="K96" i="5"/>
  <c r="P96" i="5"/>
  <c r="M96" i="5"/>
  <c r="O96" i="5"/>
  <c r="T26" i="4"/>
  <c r="T29" i="4"/>
  <c r="V81" i="5"/>
  <c r="V95" i="5" s="1"/>
  <c r="T96" i="5" s="1"/>
  <c r="T15" i="5"/>
  <c r="S15" i="5"/>
  <c r="S26" i="5" s="1"/>
  <c r="S29" i="4"/>
  <c r="S26" i="4"/>
  <c r="V15" i="4"/>
  <c r="E96" i="4"/>
  <c r="F96" i="4"/>
  <c r="D96" i="4"/>
  <c r="F96" i="5"/>
  <c r="D96" i="5"/>
  <c r="E96" i="5"/>
  <c r="S98" i="4" l="1"/>
  <c r="Q99" i="4" s="1"/>
  <c r="I30" i="4"/>
  <c r="L30" i="4"/>
  <c r="J30" i="4"/>
  <c r="K30" i="4"/>
  <c r="M30" i="4"/>
  <c r="G30" i="4"/>
  <c r="H30" i="4"/>
  <c r="D30" i="4"/>
  <c r="E30" i="4"/>
  <c r="F30" i="4"/>
  <c r="T96" i="4"/>
  <c r="S96" i="4"/>
  <c r="J33" i="5"/>
  <c r="J34" i="5"/>
  <c r="K32" i="5"/>
  <c r="T27" i="4"/>
  <c r="T28" i="4"/>
  <c r="S27" i="5"/>
  <c r="S28" i="5"/>
  <c r="S29" i="5"/>
  <c r="T26" i="5"/>
  <c r="T29" i="5"/>
  <c r="U96" i="5"/>
  <c r="S96" i="5"/>
  <c r="V15" i="5"/>
  <c r="V26" i="5" s="1"/>
  <c r="S27" i="4"/>
  <c r="S28" i="4"/>
  <c r="S65" i="4"/>
  <c r="Q66" i="4" s="1"/>
  <c r="U98" i="4"/>
  <c r="V29" i="4"/>
  <c r="U30" i="4" s="1"/>
  <c r="U65" i="4"/>
  <c r="T98" i="4"/>
  <c r="R99" i="4" s="1"/>
  <c r="T32" i="4"/>
  <c r="T65" i="4"/>
  <c r="R66" i="4" s="1"/>
  <c r="V26" i="4"/>
  <c r="U32" i="4"/>
  <c r="S32" i="4"/>
  <c r="S30" i="4" l="1"/>
  <c r="G30" i="5"/>
  <c r="E30" i="5"/>
  <c r="F30" i="5"/>
  <c r="H30" i="5"/>
  <c r="D30" i="5"/>
  <c r="L30" i="5"/>
  <c r="J30" i="5"/>
  <c r="M30" i="5"/>
  <c r="K30" i="5"/>
  <c r="I30" i="5"/>
  <c r="T30" i="4"/>
  <c r="S32" i="5"/>
  <c r="U32" i="5"/>
  <c r="U65" i="5"/>
  <c r="U98" i="5"/>
  <c r="K34" i="5"/>
  <c r="L32" i="5"/>
  <c r="K33" i="5"/>
  <c r="V27" i="5"/>
  <c r="V28" i="5"/>
  <c r="T27" i="5"/>
  <c r="T28" i="5"/>
  <c r="T98" i="5"/>
  <c r="R99" i="5" s="1"/>
  <c r="S98" i="5"/>
  <c r="Q99" i="5" s="1"/>
  <c r="S65" i="5"/>
  <c r="T65" i="5"/>
  <c r="V29" i="5"/>
  <c r="U30" i="5" s="1"/>
  <c r="T32" i="5"/>
  <c r="V28" i="4"/>
  <c r="V27" i="4"/>
  <c r="T30" i="5" l="1"/>
  <c r="S30" i="5"/>
  <c r="L34" i="5"/>
  <c r="M32" i="5"/>
  <c r="L33" i="5"/>
  <c r="M34" i="5" l="1"/>
  <c r="M33" i="5"/>
  <c r="N32" i="5"/>
  <c r="N33" i="5" l="1"/>
  <c r="N34" i="5"/>
  <c r="O32" i="5"/>
  <c r="O34" i="5" l="1"/>
  <c r="P32" i="5"/>
  <c r="O33" i="5"/>
  <c r="P34" i="5" l="1"/>
  <c r="Q32" i="5"/>
  <c r="P33" i="5"/>
  <c r="Q34" i="5" l="1"/>
  <c r="Q33" i="5"/>
  <c r="R32" i="5"/>
  <c r="R34" i="5" l="1"/>
  <c r="R33" i="5"/>
</calcChain>
</file>

<file path=xl/sharedStrings.xml><?xml version="1.0" encoding="utf-8"?>
<sst xmlns="http://schemas.openxmlformats.org/spreadsheetml/2006/main" count="426" uniqueCount="50">
  <si>
    <t>Month</t>
  </si>
  <si>
    <t>QTR</t>
  </si>
  <si>
    <t>Week</t>
  </si>
  <si>
    <t>Begin</t>
  </si>
  <si>
    <t>End</t>
  </si>
  <si>
    <t>Target</t>
  </si>
  <si>
    <t>QTD</t>
  </si>
  <si>
    <t>Actual</t>
  </si>
  <si>
    <t>Delta to Target</t>
  </si>
  <si>
    <t>% to Target</t>
  </si>
  <si>
    <t>QTD Actual</t>
  </si>
  <si>
    <t>Current</t>
  </si>
  <si>
    <t>QTD Delta to Tgt</t>
  </si>
  <si>
    <t>Last 4Q</t>
  </si>
  <si>
    <t>Last 3Y</t>
  </si>
  <si>
    <t>India</t>
  </si>
  <si>
    <t>SLBD</t>
  </si>
  <si>
    <t>mtd</t>
  </si>
  <si>
    <t>qtd</t>
  </si>
  <si>
    <t>Total</t>
  </si>
  <si>
    <t>Cumma.</t>
  </si>
  <si>
    <t>Week#</t>
  </si>
  <si>
    <t>Weekending dt:</t>
  </si>
  <si>
    <t>Linearity</t>
  </si>
  <si>
    <t>Last 4Q ROL Linearity</t>
  </si>
  <si>
    <t>DT</t>
  </si>
  <si>
    <t>NB</t>
  </si>
  <si>
    <t>Q1Fy2122</t>
  </si>
  <si>
    <t>Q2Fy2021</t>
  </si>
  <si>
    <t>Consumer SI BD DT WF Q4FY2122</t>
  </si>
  <si>
    <t>Consumer SI Overseas-BD NB WF Q4FY2122</t>
  </si>
  <si>
    <t>Consumer SI NP DT WF Q4FY2122</t>
  </si>
  <si>
    <t>Consumer SI Overseas-NP NB WF Q4FY2122</t>
  </si>
  <si>
    <t>Consumer SI DT WF Q4FY2122</t>
  </si>
  <si>
    <t>Consumer SI Overseas-SL NB WF Q4FY2122</t>
  </si>
  <si>
    <t>Consumer SI BD WF Q1FY2223</t>
  </si>
  <si>
    <t>Consumer SI NP WF Q1FY2223</t>
  </si>
  <si>
    <t>Consumer SI SL WF Q1FY2223</t>
  </si>
  <si>
    <t>Consumer SI DT WF Q3FY2425</t>
  </si>
  <si>
    <t>Consumer SI NB WF Q3FY2425</t>
  </si>
  <si>
    <t>Consumer SI India DT WF Q3FY2425</t>
  </si>
  <si>
    <t>Consumer SI India NB WF Q3FY2425</t>
  </si>
  <si>
    <t>Consumer SI Overseas DT WF Q3FY2425</t>
  </si>
  <si>
    <t>Consumer SI Overseas WF NB Q3FY2425</t>
  </si>
  <si>
    <t>9b</t>
  </si>
  <si>
    <t>Fy Q3 2425</t>
  </si>
  <si>
    <t>Fy Q4 2324</t>
  </si>
  <si>
    <t>Consumer SI WF Q3FY2526</t>
  </si>
  <si>
    <t>Consumer SI India WF Q3FY2526</t>
  </si>
  <si>
    <t>Consumer SI Overseas WF Q3FY2526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</si>
</sst>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6">
    <numFmt numFmtId="43" formatCode="_(* #,##0.00_);_(* \(#,##0.00\);_(* &quot;-&quot;??_);_(@_)"/>
    <numFmt numFmtId="164" formatCode="_ * #,##0.00_ ;_ * \-#,##0.00_ ;_ * &quot;-&quot;??_ ;_ @_ "/>
    <numFmt numFmtId="165" formatCode="d\ mmm"/>
    <numFmt numFmtId="166" formatCode="#,##0.00_ ;[Red]\-#,##0.00"/>
    <numFmt numFmtId="167" formatCode="#,##0.0_ ;[Red]\-#,##0.0"/>
    <numFmt numFmtId="168" formatCode="#,##0.0_ ;[Red]\-#,##0.0\ "/>
    <numFmt numFmtId="169" formatCode="#,##0.000_ ;[Red]\-#,##0.000\ "/>
    <numFmt numFmtId="170" formatCode="_ * #,##0.0_ ;_ * \-#,##0.0_ ;_ * &quot;-&quot;?_ ;_ @_ "/>
    <numFmt numFmtId="171" formatCode="_ * #,##0.0_ ;_ * \-#,##0.0_ ;_ * &quot;-&quot;??_ ;_ @_ "/>
    <numFmt numFmtId="172" formatCode="0.0"/>
    <numFmt numFmtId="173" formatCode="#,##0.000_);[Red]\(#,##0.000\)"/>
    <numFmt numFmtId="174" formatCode="#,##0.000;[Red]#,##0.000"/>
    <numFmt numFmtId="175" formatCode="#,##0.00\ ;[Red]\(#,##0.00\)\ ;&quot;-&quot;\ ;@"/>
    <numFmt numFmtId="176" formatCode="#,##0.00_ ;[Red]\-#,##0.00\ "/>
    <numFmt numFmtId="177" formatCode="#,##0%\ ;[Red]\(#,##0\)%\ ;&quot;-&quot;\ ;@"/>
    <numFmt numFmtId="178" formatCode="_ * #,##0.000_ ;_ * \-#,##0.000_ ;_ * &quot;-&quot;??_ ;_ @_ "/>
    <numFmt numFmtId="179" formatCode="0.000"/>
    <numFmt numFmtId="180" formatCode="0.0%"/>
    <numFmt numFmtId="181" formatCode="#,##0.000000000000000_);[Red]\(#,##0.000000000000000\)"/>
    <numFmt numFmtId="182" formatCode="_(* #,##0.0_);_(* \(#,##0.0\);_(* &quot;-&quot;?_);_(@_)"/>
    <numFmt numFmtId="183" formatCode="[$-409]d\-mmm;@"/>
    <numFmt numFmtId="184" formatCode="#,##0.0\ ;[Red]\(#,##0.0\)\ ;&quot;-&quot;\ ;@"/>
    <numFmt numFmtId="185" formatCode="_ * #,##0.000_ ;_ * \-#,##0.000_ ;_ * &quot;-&quot;?_ ;_ @_ "/>
    <numFmt numFmtId="186" formatCode="0.0000000000000000"/>
    <numFmt numFmtId="187" formatCode="#,##0.0000000000000;[Red]#,##0.0000000000000"/>
    <numFmt numFmtId="188" formatCode="_(* #,##0.0_);_(* \(#,##0.0\);_(* &quot;-&quot;??_);_(@_)"/>
  </numFmts>
  <fonts count="1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3"/>
      <color theme="1"/>
      <name val="Arial"/>
      <family val="2"/>
    </font>
    <font>
      <b/>
      <sz val="13"/>
      <color theme="1"/>
      <name val="Arial"/>
      <family val="2"/>
    </font>
    <font>
      <sz val="13"/>
      <name val="Arial"/>
      <family val="2"/>
    </font>
    <font>
      <b/>
      <sz val="13"/>
      <name val="Arial"/>
      <family val="2"/>
    </font>
    <font>
      <sz val="13"/>
      <color theme="0"/>
      <name val="Arial"/>
      <family val="2"/>
    </font>
    <font>
      <sz val="13"/>
      <color theme="0" tint="-0.499984740745262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i/>
      <sz val="12"/>
      <color indexed="12"/>
      <name val="Calibri"/>
      <family val="2"/>
      <scheme val="minor"/>
    </font>
    <font>
      <sz val="13"/>
      <color theme="0" tint="-4.9989318521683403E-2"/>
      <name val="Arial"/>
      <family val="2"/>
    </font>
    <font>
      <sz val="12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9CCFF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0" tint="-0.34998626667073579"/>
      </left>
      <right/>
      <top/>
      <bottom/>
      <diagonal/>
    </border>
    <border>
      <left/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 style="medium">
        <color theme="1"/>
      </left>
      <right style="medium">
        <color auto="1"/>
      </right>
      <top/>
      <bottom/>
      <diagonal/>
    </border>
    <border>
      <left style="medium">
        <color auto="1"/>
      </left>
      <right style="medium">
        <color theme="1"/>
      </right>
      <top/>
      <bottom/>
      <diagonal/>
    </border>
    <border>
      <left style="medium">
        <color theme="1"/>
      </left>
      <right style="medium">
        <color auto="1"/>
      </right>
      <top/>
      <bottom style="medium">
        <color auto="1"/>
      </bottom>
      <diagonal/>
    </border>
    <border>
      <left style="medium">
        <color theme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theme="1"/>
      </right>
      <top style="medium">
        <color auto="1"/>
      </top>
      <bottom/>
      <diagonal/>
    </border>
    <border>
      <left style="medium">
        <color auto="1"/>
      </left>
      <right style="medium">
        <color theme="1"/>
      </right>
      <top/>
      <bottom style="medium">
        <color auto="1"/>
      </bottom>
      <diagonal/>
    </border>
    <border>
      <left style="medium">
        <color auto="1"/>
      </left>
      <right style="medium">
        <color theme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theme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/>
      <right/>
      <top style="medium">
        <color theme="0" tint="-0.34998626667073579"/>
      </top>
      <bottom/>
      <diagonal/>
    </border>
    <border>
      <left/>
      <right style="medium">
        <color theme="0" tint="-0.34998626667073579"/>
      </right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/>
      <bottom style="medium">
        <color auto="1"/>
      </bottom>
      <diagonal/>
    </border>
    <border>
      <left/>
      <right style="medium">
        <color theme="0" tint="-0.34998626667073579"/>
      </right>
      <top/>
      <bottom style="medium">
        <color auto="1"/>
      </bottom>
      <diagonal/>
    </border>
    <border>
      <left style="medium">
        <color theme="0" tint="-0.34998626667073579"/>
      </left>
      <right/>
      <top style="medium">
        <color auto="1"/>
      </top>
      <bottom/>
      <diagonal/>
    </border>
    <border>
      <left/>
      <right style="medium">
        <color theme="0" tint="-0.34998626667073579"/>
      </right>
      <top style="medium">
        <color auto="1"/>
      </top>
      <bottom/>
      <diagonal/>
    </border>
    <border>
      <left style="medium">
        <color theme="0" tint="-0.34998626667073579"/>
      </left>
      <right/>
      <top style="medium">
        <color auto="1"/>
      </top>
      <bottom style="medium">
        <color auto="1"/>
      </bottom>
      <diagonal/>
    </border>
    <border>
      <left/>
      <right style="medium">
        <color theme="0" tint="-0.34998626667073579"/>
      </right>
      <top style="medium">
        <color auto="1"/>
      </top>
      <bottom style="medium">
        <color auto="1"/>
      </bottom>
      <diagonal/>
    </border>
    <border>
      <left/>
      <right style="medium">
        <color theme="0" tint="-0.34998626667073579"/>
      </right>
      <top/>
      <bottom style="medium">
        <color theme="0" tint="-0.34998626667073579"/>
      </bottom>
      <diagonal/>
    </border>
    <border>
      <left/>
      <right style="medium">
        <color theme="0" tint="-0.24994659260841701"/>
      </right>
      <top/>
      <bottom/>
      <diagonal/>
    </border>
    <border>
      <left/>
      <right/>
      <top/>
      <bottom style="medium">
        <color theme="0" tint="-0.24994659260841701"/>
      </bottom>
      <diagonal/>
    </border>
    <border>
      <left/>
      <right style="medium">
        <color theme="0" tint="-0.24994659260841701"/>
      </right>
      <top/>
      <bottom style="medium">
        <color theme="0" tint="-0.24994659260841701"/>
      </bottom>
      <diagonal/>
    </border>
    <border>
      <left style="medium">
        <color theme="0" tint="-0.24994659260841701"/>
      </left>
      <right/>
      <top/>
      <bottom style="medium">
        <color theme="0" tint="-0.24994659260841701"/>
      </bottom>
      <diagonal/>
    </border>
    <border>
      <left style="medium">
        <color theme="0" tint="-0.24994659260841701"/>
      </left>
      <right/>
      <top style="medium">
        <color theme="0" tint="-0.24994659260841701"/>
      </top>
      <bottom/>
      <diagonal/>
    </border>
    <border>
      <left style="medium">
        <color indexed="64"/>
      </left>
      <right/>
      <top/>
      <bottom style="medium">
        <color theme="0" tint="-0.24994659260841701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</borders>
  <cellStyleXfs count="6">
    <xf numFmtId="0" fontId="0" fillId="0" borderId="0"/>
    <xf numFmtId="9" fontId="2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330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6" fontId="5" fillId="2" borderId="0" xfId="0" applyNumberFormat="1" applyFont="1" applyFill="1" applyAlignment="1">
      <alignment horizontal="center" vertical="center"/>
    </xf>
    <xf numFmtId="168" fontId="3" fillId="0" borderId="0" xfId="0" applyNumberFormat="1" applyFont="1" applyAlignment="1">
      <alignment horizontal="center" vertical="center"/>
    </xf>
    <xf numFmtId="169" fontId="3" fillId="0" borderId="0" xfId="0" applyNumberFormat="1" applyFont="1" applyAlignment="1">
      <alignment horizontal="center" vertical="center"/>
    </xf>
    <xf numFmtId="170" fontId="5" fillId="2" borderId="0" xfId="0" applyNumberFormat="1" applyFont="1" applyFill="1" applyAlignment="1">
      <alignment horizontal="center" vertical="center"/>
    </xf>
    <xf numFmtId="172" fontId="5" fillId="2" borderId="0" xfId="0" applyNumberFormat="1" applyFont="1" applyFill="1" applyAlignment="1">
      <alignment horizontal="center" vertical="center"/>
    </xf>
    <xf numFmtId="1" fontId="5" fillId="2" borderId="0" xfId="0" applyNumberFormat="1" applyFont="1" applyFill="1" applyAlignment="1">
      <alignment horizontal="center" vertical="center"/>
    </xf>
    <xf numFmtId="173" fontId="3" fillId="0" borderId="0" xfId="0" applyNumberFormat="1" applyFont="1" applyAlignment="1">
      <alignment vertical="center"/>
    </xf>
    <xf numFmtId="174" fontId="3" fillId="0" borderId="0" xfId="0" applyNumberFormat="1" applyFont="1" applyAlignment="1">
      <alignment vertical="center"/>
    </xf>
    <xf numFmtId="175" fontId="5" fillId="2" borderId="0" xfId="0" applyNumberFormat="1" applyFont="1" applyFill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/>
    </xf>
    <xf numFmtId="166" fontId="3" fillId="2" borderId="0" xfId="0" applyNumberFormat="1" applyFont="1" applyFill="1" applyAlignment="1">
      <alignment horizontal="center" vertical="center"/>
    </xf>
    <xf numFmtId="177" fontId="3" fillId="2" borderId="0" xfId="0" applyNumberFormat="1" applyFont="1" applyFill="1" applyAlignment="1">
      <alignment horizontal="center" vertical="center"/>
    </xf>
    <xf numFmtId="168" fontId="3" fillId="2" borderId="0" xfId="0" applyNumberFormat="1" applyFont="1" applyFill="1" applyAlignment="1">
      <alignment horizontal="center" vertical="center"/>
    </xf>
    <xf numFmtId="166" fontId="5" fillId="5" borderId="0" xfId="0" applyNumberFormat="1" applyFont="1" applyFill="1" applyAlignment="1">
      <alignment horizontal="center" vertical="center"/>
    </xf>
    <xf numFmtId="166" fontId="3" fillId="2" borderId="0" xfId="0" applyNumberFormat="1" applyFont="1" applyFill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168" fontId="3" fillId="2" borderId="0" xfId="0" applyNumberFormat="1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4" fontId="3" fillId="0" borderId="0" xfId="0" applyNumberFormat="1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78" fontId="3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40" fontId="3" fillId="0" borderId="0" xfId="0" applyNumberFormat="1" applyFont="1" applyAlignment="1">
      <alignment horizontal="center" vertical="center"/>
    </xf>
    <xf numFmtId="9" fontId="3" fillId="0" borderId="0" xfId="0" applyNumberFormat="1" applyFont="1" applyAlignment="1">
      <alignment vertical="center"/>
    </xf>
    <xf numFmtId="2" fontId="3" fillId="2" borderId="0" xfId="0" applyNumberFormat="1" applyFont="1" applyFill="1" applyAlignment="1">
      <alignment horizontal="center" vertical="center"/>
    </xf>
    <xf numFmtId="0" fontId="5" fillId="2" borderId="8" xfId="0" applyFont="1" applyFill="1" applyBorder="1" applyAlignment="1">
      <alignment vertical="center"/>
    </xf>
    <xf numFmtId="167" fontId="3" fillId="0" borderId="0" xfId="0" applyNumberFormat="1" applyFont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9" fontId="3" fillId="0" borderId="0" xfId="1" applyFont="1" applyAlignment="1">
      <alignment horizontal="center" vertical="center"/>
    </xf>
    <xf numFmtId="0" fontId="7" fillId="0" borderId="9" xfId="0" applyFont="1" applyBorder="1" applyAlignment="1">
      <alignment horizontal="left" vertical="center"/>
    </xf>
    <xf numFmtId="0" fontId="7" fillId="0" borderId="9" xfId="0" applyFont="1" applyBorder="1" applyAlignment="1">
      <alignment horizontal="center" vertical="center"/>
    </xf>
    <xf numFmtId="9" fontId="7" fillId="0" borderId="9" xfId="1" applyFont="1" applyBorder="1" applyAlignment="1">
      <alignment vertical="center"/>
    </xf>
    <xf numFmtId="172" fontId="8" fillId="0" borderId="0" xfId="0" applyNumberFormat="1" applyFont="1" applyAlignment="1">
      <alignment horizontal="center" vertical="center"/>
    </xf>
    <xf numFmtId="179" fontId="5" fillId="2" borderId="0" xfId="0" applyNumberFormat="1" applyFont="1" applyFill="1" applyAlignment="1">
      <alignment horizontal="center" vertical="center"/>
    </xf>
    <xf numFmtId="179" fontId="3" fillId="0" borderId="0" xfId="0" applyNumberFormat="1" applyFont="1" applyAlignment="1">
      <alignment horizontal="center" vertical="center"/>
    </xf>
    <xf numFmtId="180" fontId="3" fillId="0" borderId="0" xfId="1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9" fontId="6" fillId="2" borderId="0" xfId="1" applyFont="1" applyFill="1" applyAlignment="1">
      <alignment horizontal="center" vertical="center"/>
    </xf>
    <xf numFmtId="172" fontId="3" fillId="0" borderId="0" xfId="0" applyNumberFormat="1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172" fontId="3" fillId="0" borderId="0" xfId="0" applyNumberFormat="1" applyFont="1" applyAlignment="1">
      <alignment vertical="center"/>
    </xf>
    <xf numFmtId="172" fontId="5" fillId="2" borderId="0" xfId="1" applyNumberFormat="1" applyFont="1" applyFill="1" applyAlignment="1">
      <alignment horizontal="center" vertical="center"/>
    </xf>
    <xf numFmtId="43" fontId="3" fillId="0" borderId="0" xfId="0" applyNumberFormat="1" applyFont="1" applyAlignment="1">
      <alignment horizontal="center" vertical="center"/>
    </xf>
    <xf numFmtId="2" fontId="5" fillId="2" borderId="0" xfId="1" applyNumberFormat="1" applyFont="1" applyFill="1" applyAlignment="1">
      <alignment horizontal="center" vertical="center"/>
    </xf>
    <xf numFmtId="181" fontId="3" fillId="0" borderId="0" xfId="0" applyNumberFormat="1" applyFont="1" applyAlignment="1">
      <alignment horizontal="center" vertical="center"/>
    </xf>
    <xf numFmtId="182" fontId="3" fillId="0" borderId="0" xfId="0" applyNumberFormat="1" applyFont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165" fontId="10" fillId="0" borderId="8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2" fontId="0" fillId="0" borderId="0" xfId="0" applyNumberFormat="1" applyAlignment="1">
      <alignment horizontal="center"/>
    </xf>
    <xf numFmtId="9" fontId="0" fillId="0" borderId="0" xfId="1" applyFont="1"/>
    <xf numFmtId="0" fontId="7" fillId="0" borderId="0" xfId="0" applyFont="1" applyAlignment="1">
      <alignment horizontal="left" vertical="center"/>
    </xf>
    <xf numFmtId="9" fontId="7" fillId="0" borderId="0" xfId="1" applyFont="1" applyBorder="1" applyAlignment="1">
      <alignment vertical="center"/>
    </xf>
    <xf numFmtId="0" fontId="12" fillId="6" borderId="0" xfId="2" applyFont="1" applyFill="1" applyAlignment="1" applyProtection="1">
      <alignment horizontal="center" vertical="center"/>
      <protection locked="0"/>
    </xf>
    <xf numFmtId="183" fontId="13" fillId="2" borderId="0" xfId="2" applyNumberFormat="1" applyFont="1" applyFill="1" applyAlignment="1">
      <alignment horizontal="center" vertical="center"/>
    </xf>
    <xf numFmtId="0" fontId="12" fillId="0" borderId="0" xfId="2" applyFont="1" applyAlignment="1" applyProtection="1">
      <alignment horizontal="left" vertical="center"/>
      <protection locked="0"/>
    </xf>
    <xf numFmtId="0" fontId="12" fillId="2" borderId="0" xfId="2" applyFont="1" applyFill="1" applyAlignment="1" applyProtection="1">
      <alignment horizontal="left" vertical="center"/>
      <protection locked="0"/>
    </xf>
    <xf numFmtId="0" fontId="14" fillId="0" borderId="0" xfId="2" applyFont="1" applyAlignment="1" applyProtection="1">
      <alignment horizontal="center" vertical="center"/>
      <protection locked="0"/>
    </xf>
    <xf numFmtId="165" fontId="14" fillId="0" borderId="0" xfId="2" applyNumberFormat="1" applyFont="1" applyAlignment="1">
      <alignment horizontal="center" vertical="center"/>
    </xf>
    <xf numFmtId="165" fontId="14" fillId="0" borderId="8" xfId="2" applyNumberFormat="1" applyFont="1" applyBorder="1" applyAlignment="1">
      <alignment horizontal="center" vertical="center"/>
    </xf>
    <xf numFmtId="172" fontId="14" fillId="7" borderId="8" xfId="2" applyNumberFormat="1" applyFont="1" applyFill="1" applyBorder="1" applyAlignment="1">
      <alignment horizontal="center" vertical="center"/>
    </xf>
    <xf numFmtId="172" fontId="15" fillId="2" borderId="0" xfId="4" applyNumberFormat="1" applyFont="1" applyFill="1" applyBorder="1" applyAlignment="1" applyProtection="1">
      <alignment horizontal="center" vertical="center"/>
      <protection locked="0"/>
    </xf>
    <xf numFmtId="172" fontId="15" fillId="8" borderId="0" xfId="4" applyNumberFormat="1" applyFont="1" applyFill="1" applyBorder="1" applyAlignment="1" applyProtection="1">
      <alignment horizontal="center" vertical="center"/>
      <protection locked="0"/>
    </xf>
    <xf numFmtId="172" fontId="15" fillId="2" borderId="0" xfId="2" applyNumberFormat="1" applyFont="1" applyFill="1" applyAlignment="1">
      <alignment horizontal="center" vertical="center"/>
    </xf>
    <xf numFmtId="172" fontId="15" fillId="2" borderId="0" xfId="5" applyNumberFormat="1" applyFont="1" applyFill="1" applyBorder="1" applyAlignment="1" applyProtection="1">
      <alignment horizontal="center" vertical="center"/>
      <protection locked="0"/>
    </xf>
    <xf numFmtId="172" fontId="15" fillId="2" borderId="0" xfId="0" applyNumberFormat="1" applyFont="1" applyFill="1" applyAlignment="1">
      <alignment horizontal="center" vertical="center"/>
    </xf>
    <xf numFmtId="168" fontId="14" fillId="2" borderId="0" xfId="0" applyNumberFormat="1" applyFont="1" applyFill="1" applyAlignment="1">
      <alignment horizontal="center" vertical="center"/>
    </xf>
    <xf numFmtId="168" fontId="14" fillId="2" borderId="0" xfId="2" applyNumberFormat="1" applyFont="1" applyFill="1" applyAlignment="1">
      <alignment horizontal="center" vertical="center"/>
    </xf>
    <xf numFmtId="168" fontId="14" fillId="0" borderId="0" xfId="2" applyNumberFormat="1" applyFont="1" applyAlignment="1" applyProtection="1">
      <alignment horizontal="center" vertical="center"/>
      <protection locked="0"/>
    </xf>
    <xf numFmtId="168" fontId="14" fillId="0" borderId="5" xfId="2" applyNumberFormat="1" applyFont="1" applyBorder="1" applyAlignment="1" applyProtection="1">
      <alignment horizontal="center" vertical="center"/>
      <protection locked="0"/>
    </xf>
    <xf numFmtId="9" fontId="14" fillId="2" borderId="0" xfId="0" applyNumberFormat="1" applyFont="1" applyFill="1" applyAlignment="1" applyProtection="1">
      <alignment horizontal="center" vertical="center"/>
      <protection locked="0"/>
    </xf>
    <xf numFmtId="168" fontId="15" fillId="0" borderId="0" xfId="2" applyNumberFormat="1" applyFont="1" applyAlignment="1">
      <alignment horizontal="center" vertical="center"/>
    </xf>
    <xf numFmtId="168" fontId="10" fillId="2" borderId="3" xfId="0" applyNumberFormat="1" applyFont="1" applyFill="1" applyBorder="1" applyAlignment="1">
      <alignment horizontal="center" vertical="center"/>
    </xf>
    <xf numFmtId="9" fontId="3" fillId="0" borderId="0" xfId="0" applyNumberFormat="1" applyFont="1" applyAlignment="1">
      <alignment horizontal="center" vertical="center"/>
    </xf>
    <xf numFmtId="0" fontId="3" fillId="2" borderId="0" xfId="0" applyFont="1" applyFill="1" applyAlignment="1" applyProtection="1">
      <alignment horizontal="center" vertical="center"/>
      <protection locked="0"/>
    </xf>
    <xf numFmtId="3" fontId="6" fillId="2" borderId="0" xfId="0" applyNumberFormat="1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9" fontId="3" fillId="0" borderId="0" xfId="1" applyFont="1" applyAlignment="1">
      <alignment vertical="center"/>
    </xf>
    <xf numFmtId="168" fontId="17" fillId="2" borderId="0" xfId="0" applyNumberFormat="1" applyFont="1" applyFill="1" applyAlignment="1">
      <alignment horizontal="center" vertical="center"/>
    </xf>
    <xf numFmtId="1" fontId="3" fillId="0" borderId="0" xfId="0" applyNumberFormat="1" applyFont="1" applyAlignment="1">
      <alignment vertical="center"/>
    </xf>
    <xf numFmtId="0" fontId="18" fillId="0" borderId="0" xfId="0" applyFont="1" applyAlignment="1">
      <alignment horizontal="right" vertical="center" wrapText="1"/>
    </xf>
    <xf numFmtId="170" fontId="3" fillId="0" borderId="0" xfId="0" applyNumberFormat="1" applyFont="1" applyAlignment="1">
      <alignment horizontal="center" vertical="center"/>
    </xf>
    <xf numFmtId="185" fontId="5" fillId="2" borderId="0" xfId="0" applyNumberFormat="1" applyFont="1" applyFill="1" applyAlignment="1">
      <alignment horizontal="center" vertical="center"/>
    </xf>
    <xf numFmtId="185" fontId="3" fillId="0" borderId="0" xfId="0" applyNumberFormat="1" applyFont="1" applyAlignment="1">
      <alignment horizontal="center" vertical="center"/>
    </xf>
    <xf numFmtId="171" fontId="15" fillId="2" borderId="0" xfId="4" applyNumberFormat="1" applyFont="1" applyFill="1" applyBorder="1" applyAlignment="1" applyProtection="1">
      <alignment horizontal="center" vertical="center"/>
    </xf>
    <xf numFmtId="2" fontId="3" fillId="0" borderId="0" xfId="0" applyNumberFormat="1" applyFont="1" applyAlignment="1">
      <alignment vertical="center"/>
    </xf>
    <xf numFmtId="172" fontId="18" fillId="0" borderId="0" xfId="0" applyNumberFormat="1" applyFont="1" applyAlignment="1">
      <alignment vertical="center" wrapText="1"/>
    </xf>
    <xf numFmtId="186" fontId="3" fillId="0" borderId="0" xfId="0" applyNumberFormat="1" applyFont="1" applyAlignment="1">
      <alignment horizontal="center" vertical="center"/>
    </xf>
    <xf numFmtId="170" fontId="18" fillId="0" borderId="0" xfId="0" applyNumberFormat="1" applyFont="1" applyAlignment="1">
      <alignment horizontal="right" vertical="center" wrapText="1"/>
    </xf>
    <xf numFmtId="168" fontId="14" fillId="0" borderId="13" xfId="2" applyNumberFormat="1" applyFont="1" applyBorder="1" applyAlignment="1" applyProtection="1">
      <alignment horizontal="center" vertical="center"/>
      <protection locked="0"/>
    </xf>
    <xf numFmtId="0" fontId="14" fillId="0" borderId="4" xfId="2" applyFont="1" applyBorder="1" applyAlignment="1" applyProtection="1">
      <alignment vertical="center"/>
      <protection locked="0"/>
    </xf>
    <xf numFmtId="172" fontId="15" fillId="2" borderId="5" xfId="2" applyNumberFormat="1" applyFont="1" applyFill="1" applyBorder="1" applyAlignment="1">
      <alignment horizontal="center" vertical="center"/>
    </xf>
    <xf numFmtId="0" fontId="14" fillId="5" borderId="4" xfId="2" applyFont="1" applyFill="1" applyBorder="1" applyAlignment="1" applyProtection="1">
      <alignment vertical="center"/>
      <protection locked="0"/>
    </xf>
    <xf numFmtId="172" fontId="15" fillId="2" borderId="5" xfId="0" applyNumberFormat="1" applyFont="1" applyFill="1" applyBorder="1" applyAlignment="1">
      <alignment horizontal="center" vertical="center"/>
    </xf>
    <xf numFmtId="0" fontId="15" fillId="0" borderId="6" xfId="2" applyFont="1" applyBorder="1" applyAlignment="1" applyProtection="1">
      <alignment vertical="center"/>
      <protection locked="0"/>
    </xf>
    <xf numFmtId="168" fontId="14" fillId="0" borderId="8" xfId="2" applyNumberFormat="1" applyFont="1" applyBorder="1" applyAlignment="1" applyProtection="1">
      <alignment horizontal="center" vertical="center"/>
      <protection locked="0"/>
    </xf>
    <xf numFmtId="168" fontId="14" fillId="0" borderId="7" xfId="2" applyNumberFormat="1" applyFont="1" applyBorder="1" applyAlignment="1" applyProtection="1">
      <alignment horizontal="center" vertical="center"/>
      <protection locked="0"/>
    </xf>
    <xf numFmtId="168" fontId="14" fillId="0" borderId="8" xfId="2" applyNumberFormat="1" applyFont="1" applyBorder="1" applyAlignment="1">
      <alignment horizontal="center" vertical="center" wrapText="1"/>
    </xf>
    <xf numFmtId="0" fontId="14" fillId="0" borderId="1" xfId="2" applyFont="1" applyBorder="1" applyAlignment="1" applyProtection="1">
      <alignment vertical="center"/>
      <protection locked="0"/>
    </xf>
    <xf numFmtId="0" fontId="14" fillId="0" borderId="3" xfId="2" applyFont="1" applyBorder="1" applyAlignment="1" applyProtection="1">
      <alignment horizontal="center" vertical="center"/>
      <protection locked="0"/>
    </xf>
    <xf numFmtId="0" fontId="14" fillId="0" borderId="6" xfId="2" applyFont="1" applyBorder="1" applyAlignment="1" applyProtection="1">
      <alignment vertical="center"/>
      <protection locked="0"/>
    </xf>
    <xf numFmtId="0" fontId="15" fillId="0" borderId="4" xfId="2" applyFont="1" applyBorder="1" applyAlignment="1" applyProtection="1">
      <alignment vertical="center"/>
      <protection locked="0"/>
    </xf>
    <xf numFmtId="0" fontId="13" fillId="0" borderId="1" xfId="2" applyFont="1" applyBorder="1" applyAlignment="1" applyProtection="1">
      <alignment vertical="center"/>
      <protection locked="0"/>
    </xf>
    <xf numFmtId="172" fontId="14" fillId="7" borderId="3" xfId="2" applyNumberFormat="1" applyFont="1" applyFill="1" applyBorder="1" applyAlignment="1" applyProtection="1">
      <alignment horizontal="center" vertical="center"/>
      <protection locked="0"/>
    </xf>
    <xf numFmtId="184" fontId="15" fillId="7" borderId="3" xfId="2" applyNumberFormat="1" applyFont="1" applyFill="1" applyBorder="1" applyAlignment="1">
      <alignment horizontal="center" vertical="center"/>
    </xf>
    <xf numFmtId="9" fontId="16" fillId="7" borderId="8" xfId="3" applyFont="1" applyFill="1" applyBorder="1" applyAlignment="1" applyProtection="1">
      <alignment horizontal="center" vertical="center"/>
    </xf>
    <xf numFmtId="168" fontId="14" fillId="2" borderId="3" xfId="2" applyNumberFormat="1" applyFont="1" applyFill="1" applyBorder="1" applyAlignment="1">
      <alignment horizontal="center" vertical="center"/>
    </xf>
    <xf numFmtId="172" fontId="13" fillId="2" borderId="3" xfId="2" applyNumberFormat="1" applyFont="1" applyFill="1" applyBorder="1" applyAlignment="1">
      <alignment horizontal="center" vertical="center"/>
    </xf>
    <xf numFmtId="177" fontId="14" fillId="2" borderId="8" xfId="2" applyNumberFormat="1" applyFont="1" applyFill="1" applyBorder="1" applyAlignment="1">
      <alignment horizontal="center" vertical="center" wrapText="1"/>
    </xf>
    <xf numFmtId="177" fontId="14" fillId="2" borderId="8" xfId="2" applyNumberFormat="1" applyFont="1" applyFill="1" applyBorder="1" applyAlignment="1">
      <alignment horizontal="center" vertical="center"/>
    </xf>
    <xf numFmtId="0" fontId="15" fillId="2" borderId="18" xfId="2" applyFont="1" applyFill="1" applyBorder="1" applyAlignment="1" applyProtection="1">
      <alignment vertical="center"/>
      <protection locked="0"/>
    </xf>
    <xf numFmtId="168" fontId="9" fillId="2" borderId="3" xfId="0" applyNumberFormat="1" applyFont="1" applyFill="1" applyBorder="1" applyAlignment="1">
      <alignment horizontal="center" vertical="center"/>
    </xf>
    <xf numFmtId="2" fontId="10" fillId="2" borderId="3" xfId="1" applyNumberFormat="1" applyFont="1" applyFill="1" applyBorder="1" applyAlignment="1">
      <alignment horizontal="center" vertical="center"/>
    </xf>
    <xf numFmtId="0" fontId="15" fillId="2" borderId="6" xfId="2" applyFont="1" applyFill="1" applyBorder="1" applyAlignment="1" applyProtection="1">
      <alignment vertical="center"/>
      <protection locked="0"/>
    </xf>
    <xf numFmtId="9" fontId="10" fillId="2" borderId="8" xfId="1" applyFont="1" applyFill="1" applyBorder="1" applyAlignment="1">
      <alignment horizontal="center" vertical="center"/>
    </xf>
    <xf numFmtId="9" fontId="14" fillId="8" borderId="7" xfId="2" applyNumberFormat="1" applyFont="1" applyFill="1" applyBorder="1" applyAlignment="1">
      <alignment horizontal="center" vertical="center" wrapText="1"/>
    </xf>
    <xf numFmtId="0" fontId="15" fillId="2" borderId="20" xfId="2" applyFont="1" applyFill="1" applyBorder="1" applyAlignment="1" applyProtection="1">
      <alignment vertical="center"/>
      <protection locked="0"/>
    </xf>
    <xf numFmtId="177" fontId="3" fillId="2" borderId="21" xfId="0" applyNumberFormat="1" applyFont="1" applyFill="1" applyBorder="1" applyAlignment="1">
      <alignment horizontal="center" vertical="center" wrapText="1"/>
    </xf>
    <xf numFmtId="9" fontId="3" fillId="2" borderId="21" xfId="0" applyNumberFormat="1" applyFont="1" applyFill="1" applyBorder="1" applyAlignment="1">
      <alignment horizontal="center" vertical="center"/>
    </xf>
    <xf numFmtId="177" fontId="3" fillId="2" borderId="23" xfId="0" applyNumberFormat="1" applyFont="1" applyFill="1" applyBorder="1" applyAlignment="1">
      <alignment horizontal="center" vertical="center"/>
    </xf>
    <xf numFmtId="0" fontId="15" fillId="0" borderId="4" xfId="2" applyFont="1" applyBorder="1" applyAlignment="1" applyProtection="1">
      <alignment horizontal="left" vertical="center"/>
      <protection locked="0"/>
    </xf>
    <xf numFmtId="9" fontId="14" fillId="2" borderId="3" xfId="3" applyFont="1" applyFill="1" applyBorder="1" applyAlignment="1" applyProtection="1">
      <alignment horizontal="center" vertical="center"/>
    </xf>
    <xf numFmtId="9" fontId="14" fillId="2" borderId="8" xfId="0" applyNumberFormat="1" applyFont="1" applyFill="1" applyBorder="1" applyAlignment="1" applyProtection="1">
      <alignment horizontal="center" vertical="center"/>
      <protection locked="0"/>
    </xf>
    <xf numFmtId="0" fontId="14" fillId="0" borderId="2" xfId="2" applyFont="1" applyBorder="1" applyAlignment="1" applyProtection="1">
      <alignment vertical="center"/>
      <protection locked="0"/>
    </xf>
    <xf numFmtId="0" fontId="14" fillId="0" borderId="5" xfId="2" applyFont="1" applyBorder="1" applyAlignment="1" applyProtection="1">
      <alignment vertical="center"/>
      <protection locked="0"/>
    </xf>
    <xf numFmtId="0" fontId="14" fillId="0" borderId="7" xfId="2" applyFont="1" applyBorder="1" applyAlignment="1" applyProtection="1">
      <alignment vertical="center"/>
      <protection locked="0"/>
    </xf>
    <xf numFmtId="0" fontId="15" fillId="0" borderId="2" xfId="2" applyFont="1" applyBorder="1" applyAlignment="1" applyProtection="1">
      <alignment horizontal="center" vertical="center"/>
      <protection locked="0"/>
    </xf>
    <xf numFmtId="0" fontId="15" fillId="0" borderId="7" xfId="2" applyFont="1" applyBorder="1" applyAlignment="1" applyProtection="1">
      <alignment horizontal="center" vertical="center"/>
      <protection locked="0"/>
    </xf>
    <xf numFmtId="0" fontId="15" fillId="0" borderId="5" xfId="2" applyFont="1" applyBorder="1" applyAlignment="1" applyProtection="1">
      <alignment horizontal="center" vertical="center"/>
      <protection locked="0"/>
    </xf>
    <xf numFmtId="0" fontId="14" fillId="5" borderId="5" xfId="2" applyFont="1" applyFill="1" applyBorder="1" applyAlignment="1" applyProtection="1">
      <alignment horizontal="center" vertical="center"/>
      <protection locked="0"/>
    </xf>
    <xf numFmtId="0" fontId="15" fillId="2" borderId="17" xfId="2" applyFont="1" applyFill="1" applyBorder="1" applyAlignment="1" applyProtection="1">
      <alignment vertical="center" wrapText="1"/>
      <protection locked="0"/>
    </xf>
    <xf numFmtId="0" fontId="15" fillId="2" borderId="7" xfId="2" applyFont="1" applyFill="1" applyBorder="1" applyAlignment="1" applyProtection="1">
      <alignment vertical="center"/>
      <protection locked="0"/>
    </xf>
    <xf numFmtId="0" fontId="15" fillId="2" borderId="22" xfId="2" applyFont="1" applyFill="1" applyBorder="1" applyAlignment="1" applyProtection="1">
      <alignment vertical="center"/>
      <protection locked="0"/>
    </xf>
    <xf numFmtId="0" fontId="13" fillId="2" borderId="7" xfId="2" applyFont="1" applyFill="1" applyBorder="1" applyAlignment="1" applyProtection="1">
      <alignment vertical="center" wrapText="1"/>
      <protection locked="0"/>
    </xf>
    <xf numFmtId="0" fontId="14" fillId="0" borderId="1" xfId="2" applyFont="1" applyBorder="1" applyAlignment="1" applyProtection="1">
      <alignment horizontal="center" vertical="center"/>
      <protection locked="0"/>
    </xf>
    <xf numFmtId="0" fontId="14" fillId="0" borderId="2" xfId="2" applyFont="1" applyBorder="1" applyAlignment="1" applyProtection="1">
      <alignment horizontal="center" vertical="center"/>
      <protection locked="0"/>
    </xf>
    <xf numFmtId="0" fontId="14" fillId="0" borderId="4" xfId="2" applyFont="1" applyBorder="1" applyAlignment="1" applyProtection="1">
      <alignment horizontal="center" vertical="center"/>
      <protection locked="0"/>
    </xf>
    <xf numFmtId="0" fontId="14" fillId="0" borderId="5" xfId="2" applyFont="1" applyBorder="1" applyAlignment="1" applyProtection="1">
      <alignment horizontal="center" vertical="center"/>
      <protection locked="0"/>
    </xf>
    <xf numFmtId="165" fontId="14" fillId="0" borderId="4" xfId="2" applyNumberFormat="1" applyFont="1" applyBorder="1" applyAlignment="1" applyProtection="1">
      <alignment horizontal="center" vertical="center"/>
      <protection locked="0"/>
    </xf>
    <xf numFmtId="165" fontId="14" fillId="0" borderId="5" xfId="2" applyNumberFormat="1" applyFont="1" applyBorder="1" applyAlignment="1">
      <alignment horizontal="center" vertical="center"/>
    </xf>
    <xf numFmtId="165" fontId="14" fillId="0" borderId="6" xfId="2" applyNumberFormat="1" applyFont="1" applyBorder="1" applyAlignment="1">
      <alignment horizontal="center" vertical="center"/>
    </xf>
    <xf numFmtId="165" fontId="14" fillId="0" borderId="7" xfId="2" applyNumberFormat="1" applyFont="1" applyBorder="1" applyAlignment="1">
      <alignment horizontal="center" vertical="center"/>
    </xf>
    <xf numFmtId="172" fontId="14" fillId="7" borderId="1" xfId="2" applyNumberFormat="1" applyFont="1" applyFill="1" applyBorder="1" applyAlignment="1" applyProtection="1">
      <alignment horizontal="center" vertical="center"/>
      <protection locked="0"/>
    </xf>
    <xf numFmtId="172" fontId="14" fillId="7" borderId="2" xfId="2" applyNumberFormat="1" applyFont="1" applyFill="1" applyBorder="1" applyAlignment="1" applyProtection="1">
      <alignment horizontal="center" vertical="center"/>
      <protection locked="0"/>
    </xf>
    <xf numFmtId="172" fontId="14" fillId="7" borderId="6" xfId="2" applyNumberFormat="1" applyFont="1" applyFill="1" applyBorder="1" applyAlignment="1">
      <alignment horizontal="center" vertical="center"/>
    </xf>
    <xf numFmtId="172" fontId="14" fillId="7" borderId="7" xfId="2" applyNumberFormat="1" applyFont="1" applyFill="1" applyBorder="1" applyAlignment="1">
      <alignment horizontal="center" vertical="center"/>
    </xf>
    <xf numFmtId="172" fontId="15" fillId="2" borderId="4" xfId="4" applyNumberFormat="1" applyFont="1" applyFill="1" applyBorder="1" applyAlignment="1" applyProtection="1">
      <alignment horizontal="center" vertical="center"/>
      <protection locked="0"/>
    </xf>
    <xf numFmtId="172" fontId="15" fillId="8" borderId="5" xfId="4" applyNumberFormat="1" applyFont="1" applyFill="1" applyBorder="1" applyAlignment="1" applyProtection="1">
      <alignment horizontal="center" vertical="center"/>
      <protection locked="0"/>
    </xf>
    <xf numFmtId="172" fontId="15" fillId="2" borderId="4" xfId="5" applyNumberFormat="1" applyFont="1" applyFill="1" applyBorder="1" applyAlignment="1" applyProtection="1">
      <alignment horizontal="center" vertical="center"/>
      <protection locked="0"/>
    </xf>
    <xf numFmtId="172" fontId="15" fillId="2" borderId="5" xfId="5" applyNumberFormat="1" applyFont="1" applyFill="1" applyBorder="1" applyAlignment="1" applyProtection="1">
      <alignment horizontal="center" vertical="center"/>
      <protection locked="0"/>
    </xf>
    <xf numFmtId="171" fontId="15" fillId="2" borderId="4" xfId="4" applyNumberFormat="1" applyFont="1" applyFill="1" applyBorder="1" applyAlignment="1" applyProtection="1">
      <alignment horizontal="center" vertical="center"/>
    </xf>
    <xf numFmtId="171" fontId="15" fillId="2" borderId="5" xfId="4" applyNumberFormat="1" applyFont="1" applyFill="1" applyBorder="1" applyAlignment="1" applyProtection="1">
      <alignment horizontal="center" vertical="center"/>
    </xf>
    <xf numFmtId="168" fontId="14" fillId="2" borderId="1" xfId="2" applyNumberFormat="1" applyFont="1" applyFill="1" applyBorder="1" applyAlignment="1">
      <alignment horizontal="center" vertical="center"/>
    </xf>
    <xf numFmtId="168" fontId="14" fillId="2" borderId="2" xfId="2" applyNumberFormat="1" applyFont="1" applyFill="1" applyBorder="1" applyAlignment="1">
      <alignment horizontal="center" vertical="center"/>
    </xf>
    <xf numFmtId="168" fontId="14" fillId="2" borderId="4" xfId="0" applyNumberFormat="1" applyFont="1" applyFill="1" applyBorder="1" applyAlignment="1">
      <alignment horizontal="center" vertical="center"/>
    </xf>
    <xf numFmtId="168" fontId="14" fillId="2" borderId="5" xfId="0" applyNumberFormat="1" applyFont="1" applyFill="1" applyBorder="1" applyAlignment="1">
      <alignment horizontal="center" vertical="center"/>
    </xf>
    <xf numFmtId="177" fontId="14" fillId="2" borderId="6" xfId="2" applyNumberFormat="1" applyFont="1" applyFill="1" applyBorder="1" applyAlignment="1">
      <alignment horizontal="center" vertical="center" wrapText="1"/>
    </xf>
    <xf numFmtId="177" fontId="14" fillId="2" borderId="7" xfId="2" applyNumberFormat="1" applyFont="1" applyFill="1" applyBorder="1" applyAlignment="1">
      <alignment horizontal="center" vertical="center" wrapText="1"/>
    </xf>
    <xf numFmtId="168" fontId="10" fillId="2" borderId="1" xfId="0" applyNumberFormat="1" applyFont="1" applyFill="1" applyBorder="1" applyAlignment="1">
      <alignment horizontal="center" vertical="center"/>
    </xf>
    <xf numFmtId="168" fontId="9" fillId="2" borderId="2" xfId="0" applyNumberFormat="1" applyFont="1" applyFill="1" applyBorder="1" applyAlignment="1">
      <alignment horizontal="center" vertical="center"/>
    </xf>
    <xf numFmtId="9" fontId="10" fillId="2" borderId="6" xfId="1" applyFont="1" applyFill="1" applyBorder="1" applyAlignment="1">
      <alignment horizontal="center" vertical="center"/>
    </xf>
    <xf numFmtId="177" fontId="3" fillId="2" borderId="24" xfId="0" applyNumberFormat="1" applyFont="1" applyFill="1" applyBorder="1" applyAlignment="1">
      <alignment horizontal="center" vertical="center" wrapText="1"/>
    </xf>
    <xf numFmtId="177" fontId="3" fillId="4" borderId="23" xfId="0" applyNumberFormat="1" applyFont="1" applyFill="1" applyBorder="1" applyAlignment="1">
      <alignment horizontal="center" vertical="center" wrapText="1"/>
    </xf>
    <xf numFmtId="168" fontId="14" fillId="0" borderId="4" xfId="2" applyNumberFormat="1" applyFont="1" applyBorder="1" applyAlignment="1" applyProtection="1">
      <alignment horizontal="center" vertical="center"/>
      <protection locked="0"/>
    </xf>
    <xf numFmtId="168" fontId="14" fillId="0" borderId="6" xfId="2" applyNumberFormat="1" applyFont="1" applyBorder="1" applyAlignment="1" applyProtection="1">
      <alignment horizontal="center" vertical="center"/>
      <protection locked="0"/>
    </xf>
    <xf numFmtId="165" fontId="14" fillId="0" borderId="4" xfId="2" applyNumberFormat="1" applyFont="1" applyBorder="1" applyAlignment="1">
      <alignment horizontal="center" vertical="center"/>
    </xf>
    <xf numFmtId="172" fontId="15" fillId="8" borderId="4" xfId="4" applyNumberFormat="1" applyFont="1" applyFill="1" applyBorder="1" applyAlignment="1" applyProtection="1">
      <alignment horizontal="center" vertical="center"/>
      <protection locked="0"/>
    </xf>
    <xf numFmtId="172" fontId="15" fillId="2" borderId="5" xfId="4" applyNumberFormat="1" applyFont="1" applyFill="1" applyBorder="1" applyAlignment="1" applyProtection="1">
      <alignment horizontal="center" vertical="center"/>
      <protection locked="0"/>
    </xf>
    <xf numFmtId="168" fontId="10" fillId="2" borderId="2" xfId="0" applyNumberFormat="1" applyFont="1" applyFill="1" applyBorder="1" applyAlignment="1">
      <alignment horizontal="center" vertical="center"/>
    </xf>
    <xf numFmtId="9" fontId="14" fillId="8" borderId="6" xfId="2" applyNumberFormat="1" applyFont="1" applyFill="1" applyBorder="1" applyAlignment="1">
      <alignment horizontal="center" vertical="center" wrapText="1"/>
    </xf>
    <xf numFmtId="9" fontId="10" fillId="2" borderId="7" xfId="1" applyFont="1" applyFill="1" applyBorder="1" applyAlignment="1">
      <alignment horizontal="center" vertical="center"/>
    </xf>
    <xf numFmtId="0" fontId="14" fillId="0" borderId="25" xfId="2" applyFont="1" applyBorder="1" applyAlignment="1" applyProtection="1">
      <alignment horizontal="center" vertical="center"/>
      <protection locked="0"/>
    </xf>
    <xf numFmtId="0" fontId="14" fillId="0" borderId="26" xfId="2" applyFont="1" applyBorder="1" applyAlignment="1" applyProtection="1">
      <alignment horizontal="center" vertical="center"/>
      <protection locked="0"/>
    </xf>
    <xf numFmtId="0" fontId="14" fillId="0" borderId="27" xfId="2" applyFont="1" applyBorder="1" applyAlignment="1" applyProtection="1">
      <alignment horizontal="center" vertical="center"/>
      <protection locked="0"/>
    </xf>
    <xf numFmtId="0" fontId="14" fillId="0" borderId="10" xfId="2" applyFont="1" applyBorder="1" applyAlignment="1" applyProtection="1">
      <alignment horizontal="center" vertical="center"/>
      <protection locked="0"/>
    </xf>
    <xf numFmtId="0" fontId="14" fillId="0" borderId="11" xfId="2" applyFont="1" applyBorder="1" applyAlignment="1" applyProtection="1">
      <alignment horizontal="center" vertical="center"/>
      <protection locked="0"/>
    </xf>
    <xf numFmtId="165" fontId="14" fillId="0" borderId="10" xfId="2" applyNumberFormat="1" applyFont="1" applyBorder="1" applyAlignment="1">
      <alignment horizontal="center" vertical="center"/>
    </xf>
    <xf numFmtId="165" fontId="14" fillId="0" borderId="11" xfId="2" applyNumberFormat="1" applyFont="1" applyBorder="1" applyAlignment="1">
      <alignment horizontal="center" vertical="center"/>
    </xf>
    <xf numFmtId="165" fontId="14" fillId="0" borderId="28" xfId="2" applyNumberFormat="1" applyFont="1" applyBorder="1" applyAlignment="1">
      <alignment horizontal="center" vertical="center"/>
    </xf>
    <xf numFmtId="165" fontId="14" fillId="0" borderId="29" xfId="2" applyNumberFormat="1" applyFont="1" applyBorder="1" applyAlignment="1">
      <alignment horizontal="center" vertical="center"/>
    </xf>
    <xf numFmtId="172" fontId="14" fillId="7" borderId="30" xfId="2" applyNumberFormat="1" applyFont="1" applyFill="1" applyBorder="1" applyAlignment="1" applyProtection="1">
      <alignment horizontal="center" vertical="center"/>
      <protection locked="0"/>
    </xf>
    <xf numFmtId="172" fontId="14" fillId="7" borderId="31" xfId="2" applyNumberFormat="1" applyFont="1" applyFill="1" applyBorder="1" applyAlignment="1" applyProtection="1">
      <alignment horizontal="center" vertical="center"/>
      <protection locked="0"/>
    </xf>
    <xf numFmtId="172" fontId="14" fillId="7" borderId="28" xfId="2" applyNumberFormat="1" applyFont="1" applyFill="1" applyBorder="1" applyAlignment="1">
      <alignment horizontal="center" vertical="center"/>
    </xf>
    <xf numFmtId="172" fontId="14" fillId="7" borderId="29" xfId="2" applyNumberFormat="1" applyFont="1" applyFill="1" applyBorder="1" applyAlignment="1">
      <alignment horizontal="center" vertical="center"/>
    </xf>
    <xf numFmtId="172" fontId="15" fillId="2" borderId="10" xfId="4" applyNumberFormat="1" applyFont="1" applyFill="1" applyBorder="1" applyAlignment="1" applyProtection="1">
      <alignment horizontal="center" vertical="center"/>
      <protection locked="0"/>
    </xf>
    <xf numFmtId="172" fontId="15" fillId="8" borderId="11" xfId="4" applyNumberFormat="1" applyFont="1" applyFill="1" applyBorder="1" applyAlignment="1" applyProtection="1">
      <alignment horizontal="center" vertical="center"/>
      <protection locked="0"/>
    </xf>
    <xf numFmtId="171" fontId="15" fillId="2" borderId="10" xfId="4" applyNumberFormat="1" applyFont="1" applyFill="1" applyBorder="1" applyAlignment="1" applyProtection="1">
      <alignment horizontal="center" vertical="center"/>
    </xf>
    <xf numFmtId="172" fontId="15" fillId="2" borderId="11" xfId="5" applyNumberFormat="1" applyFont="1" applyFill="1" applyBorder="1" applyAlignment="1" applyProtection="1">
      <alignment horizontal="center" vertical="center"/>
      <protection locked="0"/>
    </xf>
    <xf numFmtId="168" fontId="14" fillId="2" borderId="30" xfId="2" applyNumberFormat="1" applyFont="1" applyFill="1" applyBorder="1" applyAlignment="1">
      <alignment horizontal="center" vertical="center"/>
    </xf>
    <xf numFmtId="168" fontId="14" fillId="2" borderId="31" xfId="2" applyNumberFormat="1" applyFont="1" applyFill="1" applyBorder="1" applyAlignment="1">
      <alignment horizontal="center" vertical="center"/>
    </xf>
    <xf numFmtId="168" fontId="14" fillId="2" borderId="10" xfId="0" applyNumberFormat="1" applyFont="1" applyFill="1" applyBorder="1" applyAlignment="1">
      <alignment horizontal="center" vertical="center"/>
    </xf>
    <xf numFmtId="168" fontId="14" fillId="2" borderId="11" xfId="0" applyNumberFormat="1" applyFont="1" applyFill="1" applyBorder="1" applyAlignment="1">
      <alignment horizontal="center" vertical="center"/>
    </xf>
    <xf numFmtId="177" fontId="14" fillId="2" borderId="28" xfId="2" applyNumberFormat="1" applyFont="1" applyFill="1" applyBorder="1" applyAlignment="1">
      <alignment horizontal="center" vertical="center" wrapText="1"/>
    </xf>
    <xf numFmtId="177" fontId="14" fillId="2" borderId="29" xfId="2" applyNumberFormat="1" applyFont="1" applyFill="1" applyBorder="1" applyAlignment="1">
      <alignment horizontal="center" vertical="center" wrapText="1"/>
    </xf>
    <xf numFmtId="168" fontId="10" fillId="2" borderId="30" xfId="0" applyNumberFormat="1" applyFont="1" applyFill="1" applyBorder="1" applyAlignment="1">
      <alignment horizontal="center" vertical="center"/>
    </xf>
    <xf numFmtId="168" fontId="10" fillId="2" borderId="31" xfId="0" applyNumberFormat="1" applyFont="1" applyFill="1" applyBorder="1" applyAlignment="1">
      <alignment horizontal="center" vertical="center"/>
    </xf>
    <xf numFmtId="9" fontId="10" fillId="2" borderId="28" xfId="1" applyFont="1" applyFill="1" applyBorder="1" applyAlignment="1">
      <alignment horizontal="center" vertical="center"/>
    </xf>
    <xf numFmtId="9" fontId="14" fillId="8" borderId="29" xfId="2" applyNumberFormat="1" applyFont="1" applyFill="1" applyBorder="1" applyAlignment="1">
      <alignment horizontal="center" vertical="center" wrapText="1"/>
    </xf>
    <xf numFmtId="177" fontId="3" fillId="2" borderId="32" xfId="0" applyNumberFormat="1" applyFont="1" applyFill="1" applyBorder="1" applyAlignment="1">
      <alignment horizontal="center" vertical="center" wrapText="1"/>
    </xf>
    <xf numFmtId="177" fontId="3" fillId="4" borderId="33" xfId="0" applyNumberFormat="1" applyFont="1" applyFill="1" applyBorder="1" applyAlignment="1">
      <alignment horizontal="center" vertical="center" wrapText="1"/>
    </xf>
    <xf numFmtId="168" fontId="14" fillId="0" borderId="10" xfId="2" applyNumberFormat="1" applyFont="1" applyBorder="1" applyAlignment="1" applyProtection="1">
      <alignment horizontal="center" vertical="center"/>
      <protection locked="0"/>
    </xf>
    <xf numFmtId="168" fontId="14" fillId="0" borderId="11" xfId="2" applyNumberFormat="1" applyFont="1" applyBorder="1" applyAlignment="1" applyProtection="1">
      <alignment horizontal="center" vertical="center"/>
      <protection locked="0"/>
    </xf>
    <xf numFmtId="168" fontId="14" fillId="0" borderId="12" xfId="2" applyNumberFormat="1" applyFont="1" applyBorder="1" applyAlignment="1" applyProtection="1">
      <alignment horizontal="center" vertical="center"/>
      <protection locked="0"/>
    </xf>
    <xf numFmtId="168" fontId="14" fillId="0" borderId="34" xfId="2" applyNumberFormat="1" applyFont="1" applyBorder="1" applyAlignment="1" applyProtection="1">
      <alignment horizontal="center" vertical="center"/>
      <protection locked="0"/>
    </xf>
    <xf numFmtId="184" fontId="15" fillId="7" borderId="2" xfId="2" applyNumberFormat="1" applyFont="1" applyFill="1" applyBorder="1" applyAlignment="1">
      <alignment horizontal="center" vertical="center"/>
    </xf>
    <xf numFmtId="168" fontId="14" fillId="7" borderId="7" xfId="2" applyNumberFormat="1" applyFont="1" applyFill="1" applyBorder="1" applyAlignment="1" applyProtection="1">
      <alignment horizontal="center" vertical="center"/>
      <protection locked="0"/>
    </xf>
    <xf numFmtId="172" fontId="13" fillId="2" borderId="2" xfId="2" applyNumberFormat="1" applyFont="1" applyFill="1" applyBorder="1" applyAlignment="1">
      <alignment horizontal="center" vertical="center"/>
    </xf>
    <xf numFmtId="168" fontId="14" fillId="2" borderId="5" xfId="2" applyNumberFormat="1" applyFont="1" applyFill="1" applyBorder="1" applyAlignment="1">
      <alignment horizontal="center" vertical="center"/>
    </xf>
    <xf numFmtId="177" fontId="14" fillId="2" borderId="7" xfId="2" applyNumberFormat="1" applyFont="1" applyFill="1" applyBorder="1" applyAlignment="1">
      <alignment horizontal="center" vertical="center"/>
    </xf>
    <xf numFmtId="2" fontId="10" fillId="2" borderId="2" xfId="0" applyNumberFormat="1" applyFont="1" applyFill="1" applyBorder="1" applyAlignment="1">
      <alignment horizontal="center" vertical="center"/>
    </xf>
    <xf numFmtId="9" fontId="3" fillId="2" borderId="7" xfId="1" applyFont="1" applyFill="1" applyBorder="1" applyAlignment="1">
      <alignment horizontal="center" vertical="center"/>
    </xf>
    <xf numFmtId="168" fontId="14" fillId="2" borderId="2" xfId="2" applyNumberFormat="1" applyFont="1" applyFill="1" applyBorder="1" applyAlignment="1" applyProtection="1">
      <alignment horizontal="center" vertical="center"/>
      <protection locked="0"/>
    </xf>
    <xf numFmtId="168" fontId="14" fillId="2" borderId="5" xfId="0" applyNumberFormat="1" applyFont="1" applyFill="1" applyBorder="1" applyAlignment="1" applyProtection="1">
      <alignment horizontal="center" vertical="center"/>
      <protection locked="0"/>
    </xf>
    <xf numFmtId="168" fontId="14" fillId="2" borderId="7" xfId="0" applyNumberFormat="1" applyFont="1" applyFill="1" applyBorder="1" applyAlignment="1" applyProtection="1">
      <alignment horizontal="center" vertical="center"/>
      <protection locked="0"/>
    </xf>
    <xf numFmtId="168" fontId="15" fillId="0" borderId="5" xfId="2" applyNumberFormat="1" applyFont="1" applyBorder="1" applyAlignment="1">
      <alignment horizontal="center" vertical="center"/>
    </xf>
    <xf numFmtId="168" fontId="14" fillId="0" borderId="7" xfId="2" applyNumberFormat="1" applyFont="1" applyBorder="1" applyAlignment="1">
      <alignment horizontal="center" vertical="center" wrapText="1"/>
    </xf>
    <xf numFmtId="184" fontId="15" fillId="7" borderId="1" xfId="2" applyNumberFormat="1" applyFont="1" applyFill="1" applyBorder="1" applyAlignment="1">
      <alignment horizontal="center" vertical="center"/>
    </xf>
    <xf numFmtId="9" fontId="16" fillId="7" borderId="6" xfId="3" applyFont="1" applyFill="1" applyBorder="1" applyAlignment="1" applyProtection="1">
      <alignment horizontal="center" vertical="center"/>
    </xf>
    <xf numFmtId="9" fontId="16" fillId="7" borderId="7" xfId="3" applyFont="1" applyFill="1" applyBorder="1" applyAlignment="1" applyProtection="1">
      <alignment horizontal="center" vertical="center"/>
    </xf>
    <xf numFmtId="172" fontId="15" fillId="0" borderId="4" xfId="4" applyNumberFormat="1" applyFont="1" applyFill="1" applyBorder="1" applyAlignment="1" applyProtection="1">
      <alignment horizontal="center" vertical="center"/>
    </xf>
    <xf numFmtId="172" fontId="15" fillId="2" borderId="4" xfId="0" applyNumberFormat="1" applyFont="1" applyFill="1" applyBorder="1" applyAlignment="1">
      <alignment horizontal="center" vertical="center"/>
    </xf>
    <xf numFmtId="172" fontId="15" fillId="2" borderId="1" xfId="2" applyNumberFormat="1" applyFont="1" applyFill="1" applyBorder="1" applyAlignment="1">
      <alignment horizontal="center" vertical="center"/>
    </xf>
    <xf numFmtId="168" fontId="14" fillId="2" borderId="4" xfId="2" applyNumberFormat="1" applyFont="1" applyFill="1" applyBorder="1" applyAlignment="1">
      <alignment horizontal="center" vertical="center"/>
    </xf>
    <xf numFmtId="177" fontId="14" fillId="2" borderId="6" xfId="2" applyNumberFormat="1" applyFont="1" applyFill="1" applyBorder="1" applyAlignment="1">
      <alignment horizontal="center" vertical="center"/>
    </xf>
    <xf numFmtId="2" fontId="9" fillId="2" borderId="1" xfId="1" applyNumberFormat="1" applyFont="1" applyFill="1" applyBorder="1" applyAlignment="1">
      <alignment horizontal="center" vertical="center"/>
    </xf>
    <xf numFmtId="2" fontId="10" fillId="2" borderId="2" xfId="1" applyNumberFormat="1" applyFont="1" applyFill="1" applyBorder="1" applyAlignment="1">
      <alignment horizontal="center" vertical="center"/>
    </xf>
    <xf numFmtId="9" fontId="3" fillId="2" borderId="24" xfId="0" applyNumberFormat="1" applyFont="1" applyFill="1" applyBorder="1" applyAlignment="1">
      <alignment horizontal="center" vertical="center"/>
    </xf>
    <xf numFmtId="9" fontId="3" fillId="2" borderId="23" xfId="0" applyNumberFormat="1" applyFont="1" applyFill="1" applyBorder="1" applyAlignment="1">
      <alignment horizontal="center" vertical="center"/>
    </xf>
    <xf numFmtId="9" fontId="14" fillId="2" borderId="1" xfId="3" applyFont="1" applyFill="1" applyBorder="1" applyAlignment="1" applyProtection="1">
      <alignment horizontal="center" vertical="center"/>
    </xf>
    <xf numFmtId="9" fontId="14" fillId="2" borderId="2" xfId="3" applyFont="1" applyFill="1" applyBorder="1" applyAlignment="1" applyProtection="1">
      <alignment horizontal="center" vertical="center"/>
    </xf>
    <xf numFmtId="9" fontId="14" fillId="2" borderId="4" xfId="0" applyNumberFormat="1" applyFont="1" applyFill="1" applyBorder="1" applyAlignment="1" applyProtection="1">
      <alignment horizontal="center" vertical="center"/>
      <protection locked="0"/>
    </xf>
    <xf numFmtId="9" fontId="14" fillId="2" borderId="5" xfId="0" applyNumberFormat="1" applyFont="1" applyFill="1" applyBorder="1" applyAlignment="1" applyProtection="1">
      <alignment horizontal="center" vertical="center"/>
      <protection locked="0"/>
    </xf>
    <xf numFmtId="9" fontId="14" fillId="2" borderId="6" xfId="0" applyNumberFormat="1" applyFont="1" applyFill="1" applyBorder="1" applyAlignment="1" applyProtection="1">
      <alignment horizontal="center" vertical="center"/>
      <protection locked="0"/>
    </xf>
    <xf numFmtId="9" fontId="14" fillId="2" borderId="7" xfId="0" applyNumberFormat="1" applyFont="1" applyFill="1" applyBorder="1" applyAlignment="1" applyProtection="1">
      <alignment horizontal="center" vertical="center"/>
      <protection locked="0"/>
    </xf>
    <xf numFmtId="168" fontId="14" fillId="0" borderId="4" xfId="2" applyNumberFormat="1" applyFont="1" applyBorder="1" applyAlignment="1">
      <alignment horizontal="center" vertical="center"/>
    </xf>
    <xf numFmtId="168" fontId="14" fillId="0" borderId="6" xfId="2" applyNumberFormat="1" applyFont="1" applyBorder="1" applyAlignment="1">
      <alignment horizontal="center" vertical="center"/>
    </xf>
    <xf numFmtId="0" fontId="15" fillId="0" borderId="6" xfId="2" applyFont="1" applyBorder="1" applyAlignment="1" applyProtection="1">
      <alignment horizontal="left" vertical="center"/>
      <protection locked="0"/>
    </xf>
    <xf numFmtId="180" fontId="3" fillId="0" borderId="0" xfId="1" applyNumberFormat="1" applyFont="1" applyAlignment="1">
      <alignment vertical="center"/>
    </xf>
    <xf numFmtId="165" fontId="14" fillId="0" borderId="0" xfId="2" applyNumberFormat="1" applyFont="1" applyAlignment="1" applyProtection="1">
      <alignment horizontal="center" vertical="center"/>
      <protection locked="0"/>
    </xf>
    <xf numFmtId="165" fontId="14" fillId="0" borderId="35" xfId="2" applyNumberFormat="1" applyFont="1" applyBorder="1" applyAlignment="1">
      <alignment horizontal="center" vertical="center"/>
    </xf>
    <xf numFmtId="165" fontId="14" fillId="0" borderId="36" xfId="2" applyNumberFormat="1" applyFont="1" applyBorder="1" applyAlignment="1">
      <alignment horizontal="center" vertical="center"/>
    </xf>
    <xf numFmtId="165" fontId="14" fillId="0" borderId="37" xfId="2" applyNumberFormat="1" applyFont="1" applyBorder="1" applyAlignment="1">
      <alignment horizontal="center" vertical="center"/>
    </xf>
    <xf numFmtId="0" fontId="15" fillId="0" borderId="39" xfId="2" applyFont="1" applyBorder="1" applyAlignment="1" applyProtection="1">
      <alignment horizontal="left" vertical="center"/>
      <protection locked="0"/>
    </xf>
    <xf numFmtId="0" fontId="15" fillId="0" borderId="38" xfId="2" applyFont="1" applyBorder="1" applyAlignment="1" applyProtection="1">
      <alignment vertical="center"/>
      <protection locked="0"/>
    </xf>
    <xf numFmtId="184" fontId="15" fillId="2" borderId="4" xfId="0" applyNumberFormat="1" applyFont="1" applyFill="1" applyBorder="1" applyAlignment="1">
      <alignment horizontal="center" vertical="center"/>
    </xf>
    <xf numFmtId="184" fontId="15" fillId="2" borderId="0" xfId="0" applyNumberFormat="1" applyFont="1" applyFill="1" applyAlignment="1">
      <alignment horizontal="center" vertical="center"/>
    </xf>
    <xf numFmtId="184" fontId="15" fillId="2" borderId="5" xfId="0" applyNumberFormat="1" applyFont="1" applyFill="1" applyBorder="1" applyAlignment="1">
      <alignment horizontal="center" vertical="center"/>
    </xf>
    <xf numFmtId="172" fontId="15" fillId="2" borderId="4" xfId="4" applyNumberFormat="1" applyFont="1" applyFill="1" applyBorder="1" applyAlignment="1" applyProtection="1">
      <alignment horizontal="center" vertical="center"/>
    </xf>
    <xf numFmtId="172" fontId="15" fillId="2" borderId="0" xfId="4" applyNumberFormat="1" applyFont="1" applyFill="1" applyBorder="1" applyAlignment="1" applyProtection="1">
      <alignment horizontal="center" vertical="center"/>
    </xf>
    <xf numFmtId="172" fontId="15" fillId="2" borderId="5" xfId="4" applyNumberFormat="1" applyFont="1" applyFill="1" applyBorder="1" applyAlignment="1" applyProtection="1">
      <alignment horizontal="center" vertical="center"/>
    </xf>
    <xf numFmtId="174" fontId="3" fillId="0" borderId="0" xfId="0" applyNumberFormat="1" applyFont="1" applyAlignment="1">
      <alignment horizontal="center" vertical="center"/>
    </xf>
    <xf numFmtId="171" fontId="15" fillId="2" borderId="4" xfId="0" applyNumberFormat="1" applyFont="1" applyFill="1" applyBorder="1" applyAlignment="1">
      <alignment horizontal="center" vertical="center"/>
    </xf>
    <xf numFmtId="171" fontId="15" fillId="2" borderId="0" xfId="0" applyNumberFormat="1" applyFont="1" applyFill="1" applyAlignment="1">
      <alignment horizontal="center" vertical="center"/>
    </xf>
    <xf numFmtId="171" fontId="15" fillId="2" borderId="5" xfId="0" applyNumberFormat="1" applyFont="1" applyFill="1" applyBorder="1" applyAlignment="1">
      <alignment horizontal="center" vertical="center"/>
    </xf>
    <xf numFmtId="172" fontId="9" fillId="2" borderId="1" xfId="1" applyNumberFormat="1" applyFont="1" applyFill="1" applyBorder="1" applyAlignment="1">
      <alignment horizontal="center" vertical="center"/>
    </xf>
    <xf numFmtId="172" fontId="10" fillId="2" borderId="3" xfId="1" applyNumberFormat="1" applyFont="1" applyFill="1" applyBorder="1" applyAlignment="1">
      <alignment horizontal="center" vertical="center"/>
    </xf>
    <xf numFmtId="172" fontId="10" fillId="2" borderId="2" xfId="1" applyNumberFormat="1" applyFont="1" applyFill="1" applyBorder="1" applyAlignment="1">
      <alignment horizontal="center" vertical="center"/>
    </xf>
    <xf numFmtId="172" fontId="10" fillId="2" borderId="2" xfId="0" applyNumberFormat="1" applyFont="1" applyFill="1" applyBorder="1" applyAlignment="1">
      <alignment horizontal="center" vertical="center"/>
    </xf>
    <xf numFmtId="187" fontId="18" fillId="0" borderId="0" xfId="0" applyNumberFormat="1" applyFont="1" applyAlignment="1">
      <alignment vertical="center" wrapText="1"/>
    </xf>
    <xf numFmtId="177" fontId="3" fillId="4" borderId="21" xfId="0" applyNumberFormat="1" applyFont="1" applyFill="1" applyBorder="1" applyAlignment="1">
      <alignment horizontal="center" vertical="center" wrapText="1"/>
    </xf>
    <xf numFmtId="9" fontId="14" fillId="8" borderId="8" xfId="2" applyNumberFormat="1" applyFont="1" applyFill="1" applyBorder="1" applyAlignment="1">
      <alignment horizontal="center" vertical="center" wrapText="1"/>
    </xf>
    <xf numFmtId="165" fontId="14" fillId="0" borderId="40" xfId="2" applyNumberFormat="1" applyFont="1" applyBorder="1" applyAlignment="1">
      <alignment horizontal="center" vertical="center"/>
    </xf>
    <xf numFmtId="168" fontId="9" fillId="2" borderId="1" xfId="0" applyNumberFormat="1" applyFont="1" applyFill="1" applyBorder="1" applyAlignment="1">
      <alignment horizontal="center" vertical="center"/>
    </xf>
    <xf numFmtId="177" fontId="3" fillId="4" borderId="24" xfId="0" applyNumberFormat="1" applyFont="1" applyFill="1" applyBorder="1" applyAlignment="1">
      <alignment horizontal="center" vertical="center" wrapText="1"/>
    </xf>
    <xf numFmtId="177" fontId="3" fillId="2" borderId="23" xfId="0" applyNumberFormat="1" applyFont="1" applyFill="1" applyBorder="1" applyAlignment="1">
      <alignment horizontal="center" vertical="center" wrapText="1"/>
    </xf>
    <xf numFmtId="171" fontId="15" fillId="2" borderId="4" xfId="4" applyNumberFormat="1" applyFont="1" applyFill="1" applyBorder="1" applyAlignment="1" applyProtection="1">
      <alignment horizontal="center" vertical="center"/>
      <protection locked="0"/>
    </xf>
    <xf numFmtId="171" fontId="15" fillId="2" borderId="0" xfId="4" applyNumberFormat="1" applyFont="1" applyFill="1" applyBorder="1" applyAlignment="1" applyProtection="1">
      <alignment horizontal="center" vertical="center"/>
      <protection locked="0"/>
    </xf>
    <xf numFmtId="171" fontId="15" fillId="8" borderId="4" xfId="4" applyNumberFormat="1" applyFont="1" applyFill="1" applyBorder="1" applyAlignment="1" applyProtection="1">
      <alignment horizontal="center" vertical="center"/>
      <protection locked="0"/>
    </xf>
    <xf numFmtId="171" fontId="15" fillId="8" borderId="0" xfId="4" applyNumberFormat="1" applyFont="1" applyFill="1" applyBorder="1" applyAlignment="1" applyProtection="1">
      <alignment horizontal="center" vertical="center"/>
      <protection locked="0"/>
    </xf>
    <xf numFmtId="171" fontId="15" fillId="8" borderId="11" xfId="4" applyNumberFormat="1" applyFont="1" applyFill="1" applyBorder="1" applyAlignment="1" applyProtection="1">
      <alignment horizontal="center" vertical="center"/>
      <protection locked="0"/>
    </xf>
    <xf numFmtId="171" fontId="15" fillId="2" borderId="0" xfId="5" applyNumberFormat="1" applyFont="1" applyFill="1" applyBorder="1" applyAlignment="1" applyProtection="1">
      <alignment horizontal="center" vertical="center"/>
      <protection locked="0"/>
    </xf>
    <xf numFmtId="171" fontId="15" fillId="2" borderId="4" xfId="5" applyNumberFormat="1" applyFont="1" applyFill="1" applyBorder="1" applyAlignment="1" applyProtection="1">
      <alignment horizontal="center" vertical="center"/>
      <protection locked="0"/>
    </xf>
    <xf numFmtId="171" fontId="15" fillId="2" borderId="10" xfId="4" applyNumberFormat="1" applyFont="1" applyFill="1" applyBorder="1" applyAlignment="1" applyProtection="1">
      <alignment horizontal="center" vertical="center"/>
      <protection locked="0"/>
    </xf>
    <xf numFmtId="43" fontId="15" fillId="2" borderId="4" xfId="4" applyFont="1" applyFill="1" applyBorder="1" applyAlignment="1" applyProtection="1">
      <alignment horizontal="center" vertical="center"/>
      <protection locked="0"/>
    </xf>
    <xf numFmtId="43" fontId="15" fillId="2" borderId="0" xfId="4" applyFont="1" applyFill="1" applyBorder="1" applyAlignment="1" applyProtection="1">
      <alignment horizontal="center" vertical="center"/>
      <protection locked="0"/>
    </xf>
    <xf numFmtId="43" fontId="15" fillId="8" borderId="11" xfId="4" applyFont="1" applyFill="1" applyBorder="1" applyAlignment="1" applyProtection="1">
      <alignment horizontal="center" vertical="center"/>
      <protection locked="0"/>
    </xf>
    <xf numFmtId="43" fontId="15" fillId="2" borderId="4" xfId="5" applyNumberFormat="1" applyFont="1" applyFill="1" applyBorder="1" applyAlignment="1" applyProtection="1">
      <alignment horizontal="center" vertical="center"/>
      <protection locked="0"/>
    </xf>
    <xf numFmtId="43" fontId="15" fillId="2" borderId="4" xfId="4" applyFont="1" applyFill="1" applyBorder="1" applyAlignment="1" applyProtection="1">
      <alignment horizontal="center" vertical="center"/>
    </xf>
    <xf numFmtId="43" fontId="15" fillId="2" borderId="0" xfId="5" applyNumberFormat="1" applyFont="1" applyFill="1" applyBorder="1" applyAlignment="1" applyProtection="1">
      <alignment horizontal="center" vertical="center"/>
      <protection locked="0"/>
    </xf>
    <xf numFmtId="43" fontId="15" fillId="2" borderId="0" xfId="4" applyFont="1" applyFill="1" applyBorder="1" applyAlignment="1" applyProtection="1">
      <alignment horizontal="center" vertical="center"/>
    </xf>
    <xf numFmtId="177" fontId="3" fillId="0" borderId="24" xfId="0" applyNumberFormat="1" applyFont="1" applyBorder="1" applyAlignment="1">
      <alignment horizontal="center" vertical="center" wrapText="1"/>
    </xf>
    <xf numFmtId="170" fontId="3" fillId="0" borderId="0" xfId="1" applyNumberFormat="1" applyFont="1" applyAlignment="1">
      <alignment horizontal="center" vertical="center"/>
    </xf>
    <xf numFmtId="188" fontId="3" fillId="0" borderId="0" xfId="0" applyNumberFormat="1" applyFont="1" applyAlignment="1">
      <alignment horizontal="center" vertical="center"/>
    </xf>
    <xf numFmtId="180" fontId="3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13" fillId="2" borderId="18" xfId="2" applyFont="1" applyFill="1" applyBorder="1" applyAlignment="1" applyProtection="1">
      <alignment vertical="center" wrapText="1"/>
      <protection locked="0"/>
    </xf>
    <xf numFmtId="0" fontId="13" fillId="2" borderId="17" xfId="2" applyFont="1" applyFill="1" applyBorder="1" applyAlignment="1" applyProtection="1">
      <alignment vertical="center" wrapText="1"/>
      <protection locked="0"/>
    </xf>
    <xf numFmtId="0" fontId="11" fillId="3" borderId="1" xfId="2" applyFont="1" applyFill="1" applyBorder="1" applyAlignment="1" applyProtection="1">
      <alignment horizontal="center" vertical="center"/>
      <protection locked="0"/>
    </xf>
    <xf numFmtId="0" fontId="11" fillId="3" borderId="3" xfId="2" applyFont="1" applyFill="1" applyBorder="1" applyAlignment="1" applyProtection="1">
      <alignment horizontal="center" vertical="center"/>
      <protection locked="0"/>
    </xf>
    <xf numFmtId="0" fontId="11" fillId="3" borderId="2" xfId="2" applyFont="1" applyFill="1" applyBorder="1" applyAlignment="1" applyProtection="1">
      <alignment horizontal="center" vertical="center"/>
      <protection locked="0"/>
    </xf>
    <xf numFmtId="0" fontId="15" fillId="2" borderId="15" xfId="2" applyFont="1" applyFill="1" applyBorder="1" applyAlignment="1" applyProtection="1">
      <alignment vertical="center" wrapText="1"/>
      <protection locked="0"/>
    </xf>
    <xf numFmtId="0" fontId="15" fillId="0" borderId="14" xfId="2" applyFont="1" applyBorder="1" applyAlignment="1" applyProtection="1">
      <alignment vertical="center" wrapText="1"/>
      <protection locked="0"/>
    </xf>
    <xf numFmtId="0" fontId="15" fillId="2" borderId="19" xfId="2" applyFont="1" applyFill="1" applyBorder="1" applyAlignment="1" applyProtection="1">
      <alignment vertical="center" wrapText="1"/>
      <protection locked="0"/>
    </xf>
    <xf numFmtId="0" fontId="15" fillId="2" borderId="16" xfId="2" applyFont="1" applyFill="1" applyBorder="1" applyAlignment="1" applyProtection="1">
      <alignment vertical="center" wrapText="1"/>
      <protection locked="0"/>
    </xf>
    <xf numFmtId="0" fontId="15" fillId="2" borderId="14" xfId="2" applyFont="1" applyFill="1" applyBorder="1" applyAlignment="1" applyProtection="1">
      <alignment vertical="center" wrapText="1"/>
      <protection locked="0"/>
    </xf>
    <xf numFmtId="0" fontId="14" fillId="0" borderId="3" xfId="2" applyFont="1" applyBorder="1" applyAlignment="1" applyProtection="1">
      <alignment horizontal="center" vertical="center"/>
      <protection locked="0"/>
    </xf>
    <xf numFmtId="0" fontId="14" fillId="0" borderId="0" xfId="2" applyFont="1" applyAlignment="1" applyProtection="1">
      <alignment horizontal="center" vertical="center"/>
      <protection locked="0"/>
    </xf>
    <xf numFmtId="0" fontId="15" fillId="0" borderId="43" xfId="2" applyFont="1" applyBorder="1" applyAlignment="1" applyProtection="1">
      <alignment horizontal="center" vertical="center"/>
      <protection locked="0"/>
    </xf>
    <xf numFmtId="0" fontId="15" fillId="0" borderId="44" xfId="2" applyFont="1" applyBorder="1" applyAlignment="1" applyProtection="1">
      <alignment horizontal="center" vertical="center"/>
      <protection locked="0"/>
    </xf>
    <xf numFmtId="0" fontId="14" fillId="0" borderId="1" xfId="2" applyFont="1" applyBorder="1" applyAlignment="1" applyProtection="1">
      <alignment horizontal="center" vertical="center"/>
      <protection locked="0"/>
    </xf>
    <xf numFmtId="0" fontId="14" fillId="0" borderId="4" xfId="2" applyFont="1" applyBorder="1" applyAlignment="1" applyProtection="1">
      <alignment horizontal="center" vertical="center"/>
      <protection locked="0"/>
    </xf>
    <xf numFmtId="0" fontId="15" fillId="0" borderId="41" xfId="2" applyFont="1" applyBorder="1" applyAlignment="1" applyProtection="1">
      <alignment horizontal="center" vertical="center"/>
      <protection locked="0"/>
    </xf>
    <xf numFmtId="0" fontId="15" fillId="0" borderId="42" xfId="2" applyFont="1" applyBorder="1" applyAlignment="1" applyProtection="1">
      <alignment horizontal="center" vertical="center"/>
      <protection locked="0"/>
    </xf>
    <xf numFmtId="0" fontId="14" fillId="0" borderId="2" xfId="2" applyFont="1" applyBorder="1" applyAlignment="1" applyProtection="1">
      <alignment horizontal="center" vertical="center"/>
      <protection locked="0"/>
    </xf>
    <xf numFmtId="0" fontId="14" fillId="0" borderId="5" xfId="2" applyFont="1" applyBorder="1" applyAlignment="1" applyProtection="1">
      <alignment horizontal="center" vertical="center"/>
      <protection locked="0"/>
    </xf>
  </cellXfs>
  <cellStyles count="6">
    <cellStyle name="Comma 2 4 3" xfId="4" xr:uid="{00000000-0005-0000-0000-000000000000}"/>
    <cellStyle name="Comma 5" xfId="5" xr:uid="{00000000-0005-0000-0000-000001000000}"/>
    <cellStyle name="Normal" xfId="0" builtinId="0"/>
    <cellStyle name="Normal 4" xfId="2" xr:uid="{00000000-0005-0000-0000-000003000000}"/>
    <cellStyle name="Percent" xfId="1" builtinId="5"/>
    <cellStyle name="Percent 4" xfId="3" xr:uid="{00000000-0005-0000-0000-000005000000}"/>
  </cellStyles>
  <dxfs count="4852"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  <color rgb="FFFF0000"/>
      </font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rgb="FFFF0000"/>
      </font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  <color rgb="FFFF0000"/>
      </font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rgb="FFFF0000"/>
      </font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rgb="FFFF0000"/>
      </font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  <color rgb="FFFF0000"/>
      </font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  <color rgb="FFFF0000"/>
      </font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rgb="FFFF0000"/>
      </font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rgb="FFFF0000"/>
      </font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rgb="FFFF0000"/>
      </font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rgb="FFFF0000"/>
      </font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rgb="FFFF0000"/>
      </font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rgb="FFFF0000"/>
      </font>
    </dxf>
    <dxf>
      <font>
        <color theme="1"/>
      </font>
      <fill>
        <patternFill>
          <bgColor rgb="FF00FF00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rgb="FFFF0000"/>
      </font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  <color rgb="FFFF0000"/>
      </font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rgb="FFFF0000"/>
      </font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ill>
        <patternFill patternType="none">
          <bgColor auto="1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  <color rgb="FFFF0000"/>
      </font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rgb="FFFF0000"/>
      </font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rgb="FFFF0000"/>
      </font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rgb="FFFF0000"/>
      </font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ill>
        <patternFill patternType="none">
          <bgColor auto="1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ill>
        <patternFill patternType="none">
          <bgColor auto="1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rgb="FFFF0000"/>
      </font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  <color rgb="FFFF0000"/>
      </font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  <color rgb="FFFF0000"/>
      </font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  <color rgb="FFFF0000"/>
      </font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</dxfs>
  <tableStyles count="0" defaultTableStyle="TableStyleMedium2" defaultPivotStyle="PivotStyleLight16"/>
  <colors>
    <mruColors>
      <color rgb="FFF7C7A7"/>
      <color rgb="FFF8CBAD"/>
      <color rgb="FFF6C1A0"/>
      <color rgb="FFF6BE9C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2"/>
  <sheetViews>
    <sheetView workbookViewId="0">
      <selection activeCell="C1" sqref="C1"/>
    </sheetView>
  </sheetViews>
  <sheetFormatPr defaultRowHeight="10.199999999999999" x14ac:dyDescent="0.2"/>
  <cols>
    <col min="2" max="2" width="8.7109375" bestFit="1" customWidth="1"/>
    <col min="3" max="3" width="7.7109375" bestFit="1" customWidth="1"/>
    <col min="4" max="7" width="9.7109375" bestFit="1" customWidth="1"/>
    <col min="8" max="9" width="8.42578125" bestFit="1" customWidth="1"/>
    <col min="10" max="12" width="10" bestFit="1" customWidth="1"/>
    <col min="13" max="14" width="8.42578125" bestFit="1" customWidth="1"/>
    <col min="15" max="17" width="10" bestFit="1" customWidth="1"/>
    <col min="18" max="18" width="9.7109375" bestFit="1" customWidth="1"/>
    <col min="19" max="21" width="10" bestFit="1" customWidth="1"/>
  </cols>
  <sheetData>
    <row r="1" spans="1:21" ht="16.8" x14ac:dyDescent="0.2">
      <c r="B1" s="3" t="s">
        <v>0</v>
      </c>
      <c r="C1" s="64">
        <v>1</v>
      </c>
      <c r="D1" s="64">
        <v>1</v>
      </c>
      <c r="E1" s="64">
        <v>1</v>
      </c>
      <c r="F1" s="64">
        <v>1</v>
      </c>
      <c r="G1" s="65">
        <v>1</v>
      </c>
      <c r="H1" s="62">
        <v>2</v>
      </c>
      <c r="I1" s="64">
        <v>2</v>
      </c>
      <c r="J1" s="64">
        <v>2</v>
      </c>
      <c r="K1" s="64">
        <v>2</v>
      </c>
      <c r="L1" s="65">
        <v>2</v>
      </c>
      <c r="M1" s="64">
        <v>3</v>
      </c>
      <c r="N1" s="64">
        <v>3</v>
      </c>
      <c r="O1" s="64">
        <v>3</v>
      </c>
      <c r="P1" s="64">
        <v>3</v>
      </c>
      <c r="Q1" s="64">
        <v>3</v>
      </c>
      <c r="R1" s="303">
        <v>1</v>
      </c>
      <c r="S1" s="305">
        <v>2</v>
      </c>
      <c r="T1" s="307">
        <v>3</v>
      </c>
      <c r="U1" s="307" t="s">
        <v>1</v>
      </c>
    </row>
    <row r="2" spans="1:21" ht="16.8" x14ac:dyDescent="0.2">
      <c r="B2" s="66" t="s">
        <v>2</v>
      </c>
      <c r="C2" s="2">
        <v>1</v>
      </c>
      <c r="D2" s="2">
        <v>2</v>
      </c>
      <c r="E2" s="2">
        <v>3</v>
      </c>
      <c r="F2" s="2">
        <v>4</v>
      </c>
      <c r="G2" s="67">
        <v>5</v>
      </c>
      <c r="H2" s="63">
        <v>5</v>
      </c>
      <c r="I2" s="2">
        <v>6</v>
      </c>
      <c r="J2" s="2">
        <v>7</v>
      </c>
      <c r="K2" s="2">
        <v>8</v>
      </c>
      <c r="L2" s="67">
        <v>9</v>
      </c>
      <c r="M2" s="2">
        <v>9</v>
      </c>
      <c r="N2" s="2">
        <v>10</v>
      </c>
      <c r="O2" s="2">
        <v>11</v>
      </c>
      <c r="P2" s="2">
        <v>12</v>
      </c>
      <c r="Q2" s="2">
        <v>13</v>
      </c>
      <c r="R2" s="304"/>
      <c r="S2" s="306"/>
      <c r="T2" s="308"/>
      <c r="U2" s="309"/>
    </row>
    <row r="3" spans="1:21" ht="16.8" x14ac:dyDescent="0.2">
      <c r="B3" s="66" t="s">
        <v>3</v>
      </c>
      <c r="C3" s="60">
        <v>43831</v>
      </c>
      <c r="D3" s="4">
        <v>43836</v>
      </c>
      <c r="E3" s="4">
        <v>43843</v>
      </c>
      <c r="F3" s="4">
        <v>43850</v>
      </c>
      <c r="G3" s="5">
        <v>43857</v>
      </c>
      <c r="H3" s="6">
        <v>43862</v>
      </c>
      <c r="I3" s="4">
        <v>43864</v>
      </c>
      <c r="J3" s="4">
        <v>43871</v>
      </c>
      <c r="K3" s="4">
        <v>43878</v>
      </c>
      <c r="L3" s="5">
        <v>43885</v>
      </c>
      <c r="M3" s="4">
        <v>43891</v>
      </c>
      <c r="N3" s="4">
        <v>43892</v>
      </c>
      <c r="O3" s="4">
        <v>43899</v>
      </c>
      <c r="P3" s="4">
        <v>43906</v>
      </c>
      <c r="Q3" s="4">
        <v>43913</v>
      </c>
      <c r="R3" s="6">
        <v>43831</v>
      </c>
      <c r="S3" s="4">
        <v>43862</v>
      </c>
      <c r="T3" s="5">
        <v>43891</v>
      </c>
      <c r="U3" s="5">
        <v>43831</v>
      </c>
    </row>
    <row r="4" spans="1:21" ht="17.399999999999999" thickBot="1" x14ac:dyDescent="0.25">
      <c r="B4" s="7" t="s">
        <v>4</v>
      </c>
      <c r="C4" s="61">
        <v>43835</v>
      </c>
      <c r="D4" s="8">
        <v>43842</v>
      </c>
      <c r="E4" s="8">
        <v>43849</v>
      </c>
      <c r="F4" s="8">
        <v>43856</v>
      </c>
      <c r="G4" s="9">
        <v>43861</v>
      </c>
      <c r="H4" s="10">
        <v>43863</v>
      </c>
      <c r="I4" s="8">
        <v>43870</v>
      </c>
      <c r="J4" s="8">
        <v>43877</v>
      </c>
      <c r="K4" s="8">
        <v>43884</v>
      </c>
      <c r="L4" s="9">
        <v>43890</v>
      </c>
      <c r="M4" s="8">
        <v>43891</v>
      </c>
      <c r="N4" s="8">
        <v>43898</v>
      </c>
      <c r="O4" s="8">
        <v>43905</v>
      </c>
      <c r="P4" s="8">
        <v>43912</v>
      </c>
      <c r="Q4" s="8">
        <v>43921</v>
      </c>
      <c r="R4" s="10">
        <v>43861</v>
      </c>
      <c r="S4" s="8">
        <v>43890</v>
      </c>
      <c r="T4" s="9">
        <v>43921</v>
      </c>
      <c r="U4" s="9">
        <v>43921</v>
      </c>
    </row>
    <row r="6" spans="1:21" ht="16.8" x14ac:dyDescent="0.2">
      <c r="B6" s="1" t="s">
        <v>15</v>
      </c>
      <c r="C6" s="68">
        <f>'SI-Onshore'!D10</f>
        <v>0.74845584838395629</v>
      </c>
      <c r="D6" s="68">
        <f>'SI-Onshore'!E10</f>
        <v>0.48541432931179673</v>
      </c>
      <c r="E6" s="68">
        <f>'SI-Onshore'!F10</f>
        <v>10.436920109754848</v>
      </c>
      <c r="F6" s="68">
        <f>'SI-Onshore'!H10</f>
        <v>5.4458226702091865</v>
      </c>
      <c r="G6" s="68">
        <f>'SI-Onshore'!I10</f>
        <v>0</v>
      </c>
      <c r="H6" s="68">
        <f>'SI-Onshore'!J10</f>
        <v>2.9242110045312324</v>
      </c>
      <c r="I6" s="68">
        <f>'SI-Onshore'!K10</f>
        <v>10.209870030338585</v>
      </c>
      <c r="J6" s="68">
        <f>'SI-Onshore'!L10</f>
        <v>18.496785738950159</v>
      </c>
      <c r="K6" s="68">
        <f>'SI-Onshore'!M10</f>
        <v>27.438801919792621</v>
      </c>
      <c r="L6" s="68" t="e">
        <f>'SI-Onshore'!#REF!</f>
        <v>#REF!</v>
      </c>
      <c r="M6" s="68">
        <f>'SI-Onshore'!O10</f>
        <v>13.190422719861825</v>
      </c>
      <c r="N6" s="68">
        <f>'SI-Onshore'!P10</f>
        <v>13.865354783250458</v>
      </c>
      <c r="O6" s="68">
        <f>'SI-Onshore'!Q10</f>
        <v>23.50974091335069</v>
      </c>
      <c r="P6" s="68">
        <f>'SI-Onshore'!R10</f>
        <v>106.9086266113396</v>
      </c>
      <c r="Q6" s="68" t="e">
        <f>'SI-Onshore'!#REF!</f>
        <v>#REF!</v>
      </c>
      <c r="R6" s="68">
        <f>'SI-Onshore'!S10</f>
        <v>33.456186278584845</v>
      </c>
      <c r="S6" s="68">
        <f>'SI-Onshore'!T10</f>
        <v>59.069668693612599</v>
      </c>
      <c r="T6" s="68">
        <f>'SI-Onshore'!U10</f>
        <v>157.47414502780256</v>
      </c>
      <c r="U6" s="68">
        <f>'SI-Onshore'!V10</f>
        <v>250</v>
      </c>
    </row>
    <row r="7" spans="1:21" ht="16.8" x14ac:dyDescent="0.2">
      <c r="B7" s="1" t="s">
        <v>16</v>
      </c>
      <c r="C7" s="68">
        <f>'SI-Overseas'!D10</f>
        <v>0.11185612163796439</v>
      </c>
      <c r="D7" s="68">
        <f>'SI-Overseas'!E10</f>
        <v>7.2544779203137733E-2</v>
      </c>
      <c r="E7" s="68">
        <f>'SI-Overseas'!F10</f>
        <v>1.5597892752700679</v>
      </c>
      <c r="F7" s="68">
        <f>'SI-Overseas'!H10</f>
        <v>0.81387379674159588</v>
      </c>
      <c r="G7" s="68">
        <f>'SI-Overseas'!I10</f>
        <v>0</v>
      </c>
      <c r="H7" s="68">
        <f>'SI-Overseas'!J10</f>
        <v>0.34653109598246423</v>
      </c>
      <c r="I7" s="68">
        <f>'SI-Overseas'!K10</f>
        <v>1.2099118175703987</v>
      </c>
      <c r="J7" s="68">
        <f>'SI-Overseas'!L10</f>
        <v>2.1919455963810401</v>
      </c>
      <c r="K7" s="68">
        <f>'SI-Overseas'!M10</f>
        <v>3.2516114900660971</v>
      </c>
      <c r="L7" s="68" t="e">
        <f>'SI-Overseas'!#REF!</f>
        <v>#REF!</v>
      </c>
      <c r="M7" s="68">
        <f>'SI-Overseas'!O10</f>
        <v>0.6700997280554476</v>
      </c>
      <c r="N7" s="68">
        <f>'SI-Overseas'!P10</f>
        <v>0.7043876202434366</v>
      </c>
      <c r="O7" s="68">
        <f>'SI-Overseas'!Q10</f>
        <v>1.1943416315967283</v>
      </c>
      <c r="P7" s="68">
        <f>'SI-Overseas'!R10</f>
        <v>5.4311710201043883</v>
      </c>
      <c r="Q7" s="68" t="e">
        <f>'SI-Overseas'!#REF!</f>
        <v>#REF!</v>
      </c>
      <c r="R7" s="68">
        <f>'SI-Overseas'!S10</f>
        <v>5</v>
      </c>
      <c r="S7" s="68">
        <f>'SI-Overseas'!T10</f>
        <v>7</v>
      </c>
      <c r="T7" s="68">
        <f>'SI-Overseas'!U10</f>
        <v>8</v>
      </c>
      <c r="U7" s="68">
        <f>'SI-Overseas'!V10</f>
        <v>20</v>
      </c>
    </row>
    <row r="8" spans="1:21" ht="16.8" x14ac:dyDescent="0.2">
      <c r="B8" s="1" t="s">
        <v>19</v>
      </c>
      <c r="C8" s="68">
        <f>SUM(C6:C7)</f>
        <v>0.86031197002192072</v>
      </c>
      <c r="D8" s="68">
        <f t="shared" ref="D8:U8" si="0">SUM(D6:D7)</f>
        <v>0.55795910851493447</v>
      </c>
      <c r="E8" s="68">
        <f t="shared" si="0"/>
        <v>11.996709385024916</v>
      </c>
      <c r="F8" s="68">
        <f t="shared" si="0"/>
        <v>6.259696466950782</v>
      </c>
      <c r="G8" s="68">
        <f t="shared" si="0"/>
        <v>0</v>
      </c>
      <c r="H8" s="68">
        <f t="shared" si="0"/>
        <v>3.2707421005136967</v>
      </c>
      <c r="I8" s="68">
        <f t="shared" si="0"/>
        <v>11.419781847908984</v>
      </c>
      <c r="J8" s="68">
        <f t="shared" si="0"/>
        <v>20.688731335331198</v>
      </c>
      <c r="K8" s="68">
        <f t="shared" si="0"/>
        <v>30.690413409858717</v>
      </c>
      <c r="L8" s="68" t="e">
        <f t="shared" si="0"/>
        <v>#REF!</v>
      </c>
      <c r="M8" s="68">
        <f t="shared" si="0"/>
        <v>13.860522447917273</v>
      </c>
      <c r="N8" s="68">
        <f t="shared" si="0"/>
        <v>14.569742403493894</v>
      </c>
      <c r="O8" s="68">
        <f t="shared" si="0"/>
        <v>24.704082544947418</v>
      </c>
      <c r="P8" s="68">
        <f t="shared" si="0"/>
        <v>112.33979763144399</v>
      </c>
      <c r="Q8" s="68" t="e">
        <f t="shared" si="0"/>
        <v>#REF!</v>
      </c>
      <c r="R8" s="68">
        <f t="shared" si="0"/>
        <v>38.456186278584845</v>
      </c>
      <c r="S8" s="68">
        <f t="shared" si="0"/>
        <v>66.069668693612599</v>
      </c>
      <c r="T8" s="68">
        <f t="shared" si="0"/>
        <v>165.47414502780256</v>
      </c>
      <c r="U8" s="68">
        <f t="shared" si="0"/>
        <v>270</v>
      </c>
    </row>
    <row r="9" spans="1:21" ht="16.8" x14ac:dyDescent="0.2">
      <c r="B9" s="1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</row>
    <row r="10" spans="1:21" ht="16.8" x14ac:dyDescent="0.2">
      <c r="A10" t="s">
        <v>20</v>
      </c>
      <c r="B10" s="1" t="s">
        <v>15</v>
      </c>
      <c r="C10" s="68">
        <f>C6</f>
        <v>0.74845584838395629</v>
      </c>
      <c r="D10" s="68">
        <f>C10+D6</f>
        <v>1.233870177695753</v>
      </c>
      <c r="E10" s="68">
        <f t="shared" ref="E10:Q10" si="1">D10+E6</f>
        <v>11.6707902874506</v>
      </c>
      <c r="F10" s="68">
        <f t="shared" si="1"/>
        <v>17.116612957659786</v>
      </c>
      <c r="G10" s="68">
        <f t="shared" si="1"/>
        <v>17.116612957659786</v>
      </c>
      <c r="H10" s="68">
        <f t="shared" si="1"/>
        <v>20.04082396219102</v>
      </c>
      <c r="I10" s="68">
        <f t="shared" si="1"/>
        <v>30.250693992529605</v>
      </c>
      <c r="J10" s="68">
        <f t="shared" si="1"/>
        <v>48.747479731479764</v>
      </c>
      <c r="K10" s="68">
        <f t="shared" si="1"/>
        <v>76.186281651272381</v>
      </c>
      <c r="L10" s="68" t="e">
        <f t="shared" si="1"/>
        <v>#REF!</v>
      </c>
      <c r="M10" s="68" t="e">
        <f t="shared" si="1"/>
        <v>#REF!</v>
      </c>
      <c r="N10" s="68" t="e">
        <f t="shared" si="1"/>
        <v>#REF!</v>
      </c>
      <c r="O10" s="68" t="e">
        <f t="shared" si="1"/>
        <v>#REF!</v>
      </c>
      <c r="P10" s="68" t="e">
        <f t="shared" si="1"/>
        <v>#REF!</v>
      </c>
      <c r="Q10" s="68" t="e">
        <f t="shared" si="1"/>
        <v>#REF!</v>
      </c>
      <c r="R10" s="68"/>
      <c r="S10" s="68"/>
      <c r="T10" s="68"/>
      <c r="U10" s="68"/>
    </row>
    <row r="11" spans="1:21" ht="16.8" x14ac:dyDescent="0.2">
      <c r="B11" s="1" t="s">
        <v>16</v>
      </c>
      <c r="C11" s="68">
        <f>C7</f>
        <v>0.11185612163796439</v>
      </c>
      <c r="D11" s="68">
        <f t="shared" ref="D11:Q11" si="2">C11+D7</f>
        <v>0.18440090084110211</v>
      </c>
      <c r="E11" s="68">
        <f t="shared" si="2"/>
        <v>1.74419017611117</v>
      </c>
      <c r="F11" s="68">
        <f t="shared" si="2"/>
        <v>2.5580639728527661</v>
      </c>
      <c r="G11" s="68">
        <f t="shared" si="2"/>
        <v>2.5580639728527661</v>
      </c>
      <c r="H11" s="68">
        <f t="shared" si="2"/>
        <v>2.9045950688352304</v>
      </c>
      <c r="I11" s="68">
        <f t="shared" si="2"/>
        <v>4.1145068864056293</v>
      </c>
      <c r="J11" s="68">
        <f t="shared" si="2"/>
        <v>6.3064524827866695</v>
      </c>
      <c r="K11" s="68">
        <f t="shared" si="2"/>
        <v>9.5580639728527661</v>
      </c>
      <c r="L11" s="68" t="e">
        <f t="shared" si="2"/>
        <v>#REF!</v>
      </c>
      <c r="M11" s="68" t="e">
        <f t="shared" si="2"/>
        <v>#REF!</v>
      </c>
      <c r="N11" s="68" t="e">
        <f t="shared" si="2"/>
        <v>#REF!</v>
      </c>
      <c r="O11" s="68" t="e">
        <f t="shared" si="2"/>
        <v>#REF!</v>
      </c>
      <c r="P11" s="68" t="e">
        <f t="shared" si="2"/>
        <v>#REF!</v>
      </c>
      <c r="Q11" s="68" t="e">
        <f t="shared" si="2"/>
        <v>#REF!</v>
      </c>
      <c r="R11" s="68"/>
      <c r="S11" s="68"/>
      <c r="T11" s="68"/>
      <c r="U11" s="68"/>
    </row>
    <row r="12" spans="1:21" ht="16.8" x14ac:dyDescent="0.2">
      <c r="B12" s="1" t="s">
        <v>19</v>
      </c>
      <c r="C12" s="68">
        <f>C8</f>
        <v>0.86031197002192072</v>
      </c>
      <c r="D12" s="68">
        <f t="shared" ref="D12:Q12" si="3">C12+D8</f>
        <v>1.4182710785368551</v>
      </c>
      <c r="E12" s="68">
        <f t="shared" si="3"/>
        <v>13.414980463561772</v>
      </c>
      <c r="F12" s="68">
        <f t="shared" si="3"/>
        <v>19.674676930512554</v>
      </c>
      <c r="G12" s="68">
        <f t="shared" si="3"/>
        <v>19.674676930512554</v>
      </c>
      <c r="H12" s="68">
        <f t="shared" si="3"/>
        <v>22.945419031026251</v>
      </c>
      <c r="I12" s="68">
        <f t="shared" si="3"/>
        <v>34.365200878935234</v>
      </c>
      <c r="J12" s="68">
        <f t="shared" si="3"/>
        <v>55.053932214266432</v>
      </c>
      <c r="K12" s="68">
        <f t="shared" si="3"/>
        <v>85.744345624125145</v>
      </c>
      <c r="L12" s="68" t="e">
        <f t="shared" si="3"/>
        <v>#REF!</v>
      </c>
      <c r="M12" s="68" t="e">
        <f t="shared" si="3"/>
        <v>#REF!</v>
      </c>
      <c r="N12" s="68" t="e">
        <f t="shared" si="3"/>
        <v>#REF!</v>
      </c>
      <c r="O12" s="68" t="e">
        <f t="shared" si="3"/>
        <v>#REF!</v>
      </c>
      <c r="P12" s="68" t="e">
        <f t="shared" si="3"/>
        <v>#REF!</v>
      </c>
      <c r="Q12" s="68" t="e">
        <f t="shared" si="3"/>
        <v>#REF!</v>
      </c>
      <c r="R12" s="68"/>
      <c r="S12" s="68"/>
      <c r="T12" s="68"/>
      <c r="U12" s="68"/>
    </row>
    <row r="13" spans="1:21" ht="16.8" x14ac:dyDescent="0.2">
      <c r="B13" s="1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</row>
    <row r="14" spans="1:21" ht="16.8" x14ac:dyDescent="0.2">
      <c r="B14" s="1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</row>
    <row r="15" spans="1:21" ht="16.8" x14ac:dyDescent="0.2">
      <c r="A15" s="1" t="s">
        <v>17</v>
      </c>
    </row>
    <row r="16" spans="1:21" ht="16.8" x14ac:dyDescent="0.2">
      <c r="B16" s="1" t="s">
        <v>15</v>
      </c>
      <c r="C16" s="69">
        <f>C6/$R6</f>
        <v>2.2371224327592878E-2</v>
      </c>
      <c r="D16" s="69">
        <f>D6/$R6</f>
        <v>1.4508955840627545E-2</v>
      </c>
      <c r="E16" s="69">
        <f>E6/$R6</f>
        <v>0.31195785505401352</v>
      </c>
      <c r="F16" s="69">
        <f>F6/$R6</f>
        <v>0.1627747593483192</v>
      </c>
      <c r="G16" s="69">
        <f>G6/$R6</f>
        <v>0</v>
      </c>
      <c r="H16" s="69">
        <f>H6/$S6</f>
        <v>4.9504442283209167E-2</v>
      </c>
      <c r="I16" s="69">
        <f>I6/$S6</f>
        <v>0.17284454536719981</v>
      </c>
      <c r="J16" s="69">
        <f>J6/$S6</f>
        <v>0.31313508519729144</v>
      </c>
      <c r="K16" s="69">
        <f>K6/$S6</f>
        <v>0.46451592715229956</v>
      </c>
      <c r="L16" s="69" t="e">
        <f>L6/$S6</f>
        <v>#REF!</v>
      </c>
      <c r="M16" s="69">
        <f>M6/$T6</f>
        <v>8.3762466006930936E-2</v>
      </c>
      <c r="N16" s="69">
        <f>N6/$T6</f>
        <v>8.8048452530429588E-2</v>
      </c>
      <c r="O16" s="69">
        <f>O6/$T6</f>
        <v>0.14929270394959102</v>
      </c>
      <c r="P16" s="69">
        <f>P6/$T6</f>
        <v>0.67889637751304854</v>
      </c>
      <c r="Q16" s="69" t="e">
        <f>Q6/$T6</f>
        <v>#REF!</v>
      </c>
    </row>
    <row r="17" spans="1:17" ht="16.8" x14ac:dyDescent="0.2">
      <c r="B17" s="1" t="s">
        <v>16</v>
      </c>
      <c r="C17" s="69">
        <f t="shared" ref="C17:G18" si="4">C7/$R7</f>
        <v>2.2371224327592878E-2</v>
      </c>
      <c r="D17" s="69">
        <f t="shared" si="4"/>
        <v>1.4508955840627547E-2</v>
      </c>
      <c r="E17" s="69">
        <f t="shared" si="4"/>
        <v>0.31195785505401358</v>
      </c>
      <c r="F17" s="69">
        <f t="shared" si="4"/>
        <v>0.16277475934831917</v>
      </c>
      <c r="G17" s="69">
        <f t="shared" si="4"/>
        <v>0</v>
      </c>
      <c r="H17" s="69">
        <f t="shared" ref="H17:L18" si="5">H7/$S7</f>
        <v>4.9504442283209174E-2</v>
      </c>
      <c r="I17" s="69">
        <f t="shared" si="5"/>
        <v>0.17284454536719981</v>
      </c>
      <c r="J17" s="69">
        <f t="shared" si="5"/>
        <v>0.31313508519729144</v>
      </c>
      <c r="K17" s="69">
        <f t="shared" si="5"/>
        <v>0.46451592715229956</v>
      </c>
      <c r="L17" s="69" t="e">
        <f t="shared" si="5"/>
        <v>#REF!</v>
      </c>
      <c r="M17" s="69">
        <f t="shared" ref="M17:Q18" si="6">M7/$T7</f>
        <v>8.376246600693095E-2</v>
      </c>
      <c r="N17" s="69">
        <f t="shared" si="6"/>
        <v>8.8048452530429575E-2</v>
      </c>
      <c r="O17" s="69">
        <f t="shared" si="6"/>
        <v>0.14929270394959104</v>
      </c>
      <c r="P17" s="69">
        <f t="shared" si="6"/>
        <v>0.67889637751304854</v>
      </c>
      <c r="Q17" s="69" t="e">
        <f t="shared" si="6"/>
        <v>#REF!</v>
      </c>
    </row>
    <row r="18" spans="1:17" ht="16.8" x14ac:dyDescent="0.2">
      <c r="B18" s="1" t="s">
        <v>19</v>
      </c>
      <c r="C18" s="69">
        <f t="shared" si="4"/>
        <v>2.2371224327592878E-2</v>
      </c>
      <c r="D18" s="69">
        <f t="shared" si="4"/>
        <v>1.4508955840627545E-2</v>
      </c>
      <c r="E18" s="69">
        <f t="shared" si="4"/>
        <v>0.31195785505401358</v>
      </c>
      <c r="F18" s="69">
        <f t="shared" si="4"/>
        <v>0.16277475934831917</v>
      </c>
      <c r="G18" s="69">
        <f t="shared" si="4"/>
        <v>0</v>
      </c>
      <c r="H18" s="69">
        <f t="shared" si="5"/>
        <v>4.9504442283209174E-2</v>
      </c>
      <c r="I18" s="69">
        <f t="shared" si="5"/>
        <v>0.17284454536719981</v>
      </c>
      <c r="J18" s="69">
        <f t="shared" si="5"/>
        <v>0.31313508519729139</v>
      </c>
      <c r="K18" s="69">
        <f t="shared" si="5"/>
        <v>0.46451592715229956</v>
      </c>
      <c r="L18" s="69" t="e">
        <f t="shared" si="5"/>
        <v>#REF!</v>
      </c>
      <c r="M18" s="69">
        <f t="shared" si="6"/>
        <v>8.3762466006930936E-2</v>
      </c>
      <c r="N18" s="69">
        <f t="shared" si="6"/>
        <v>8.8048452530429575E-2</v>
      </c>
      <c r="O18" s="69">
        <f t="shared" si="6"/>
        <v>0.14929270394959102</v>
      </c>
      <c r="P18" s="69">
        <f t="shared" si="6"/>
        <v>0.67889637751304854</v>
      </c>
      <c r="Q18" s="69" t="e">
        <f t="shared" si="6"/>
        <v>#REF!</v>
      </c>
    </row>
    <row r="19" spans="1:17" ht="16.8" x14ac:dyDescent="0.2">
      <c r="A19" s="1" t="s">
        <v>18</v>
      </c>
    </row>
    <row r="20" spans="1:17" ht="16.8" x14ac:dyDescent="0.2">
      <c r="B20" s="1" t="s">
        <v>15</v>
      </c>
      <c r="C20" s="69" t="e">
        <f>C10/$Q$10</f>
        <v>#REF!</v>
      </c>
      <c r="D20" s="69" t="e">
        <f t="shared" ref="D20:Q20" si="7">D10/$Q$10</f>
        <v>#REF!</v>
      </c>
      <c r="E20" s="69" t="e">
        <f t="shared" si="7"/>
        <v>#REF!</v>
      </c>
      <c r="F20" s="69" t="e">
        <f t="shared" si="7"/>
        <v>#REF!</v>
      </c>
      <c r="G20" s="69" t="e">
        <f t="shared" si="7"/>
        <v>#REF!</v>
      </c>
      <c r="H20" s="69" t="e">
        <f t="shared" si="7"/>
        <v>#REF!</v>
      </c>
      <c r="I20" s="69" t="e">
        <f t="shared" si="7"/>
        <v>#REF!</v>
      </c>
      <c r="J20" s="69" t="e">
        <f t="shared" si="7"/>
        <v>#REF!</v>
      </c>
      <c r="K20" s="69" t="e">
        <f t="shared" si="7"/>
        <v>#REF!</v>
      </c>
      <c r="L20" s="69" t="e">
        <f t="shared" si="7"/>
        <v>#REF!</v>
      </c>
      <c r="M20" s="69" t="e">
        <f t="shared" si="7"/>
        <v>#REF!</v>
      </c>
      <c r="N20" s="69" t="e">
        <f t="shared" si="7"/>
        <v>#REF!</v>
      </c>
      <c r="O20" s="69" t="e">
        <f t="shared" si="7"/>
        <v>#REF!</v>
      </c>
      <c r="P20" s="69" t="e">
        <f t="shared" si="7"/>
        <v>#REF!</v>
      </c>
      <c r="Q20" s="69" t="e">
        <f t="shared" si="7"/>
        <v>#REF!</v>
      </c>
    </row>
    <row r="21" spans="1:17" ht="16.8" x14ac:dyDescent="0.2">
      <c r="B21" s="1" t="s">
        <v>16</v>
      </c>
      <c r="C21" s="69" t="e">
        <f>C11/$Q11</f>
        <v>#REF!</v>
      </c>
      <c r="D21" s="69" t="e">
        <f t="shared" ref="D21:Q22" si="8">D11/$Q11</f>
        <v>#REF!</v>
      </c>
      <c r="E21" s="69" t="e">
        <f t="shared" si="8"/>
        <v>#REF!</v>
      </c>
      <c r="F21" s="69" t="e">
        <f t="shared" si="8"/>
        <v>#REF!</v>
      </c>
      <c r="G21" s="69" t="e">
        <f t="shared" si="8"/>
        <v>#REF!</v>
      </c>
      <c r="H21" s="69" t="e">
        <f t="shared" si="8"/>
        <v>#REF!</v>
      </c>
      <c r="I21" s="69" t="e">
        <f t="shared" si="8"/>
        <v>#REF!</v>
      </c>
      <c r="J21" s="69" t="e">
        <f t="shared" si="8"/>
        <v>#REF!</v>
      </c>
      <c r="K21" s="69" t="e">
        <f t="shared" si="8"/>
        <v>#REF!</v>
      </c>
      <c r="L21" s="69" t="e">
        <f t="shared" si="8"/>
        <v>#REF!</v>
      </c>
      <c r="M21" s="69" t="e">
        <f t="shared" si="8"/>
        <v>#REF!</v>
      </c>
      <c r="N21" s="69" t="e">
        <f t="shared" si="8"/>
        <v>#REF!</v>
      </c>
      <c r="O21" s="69" t="e">
        <f t="shared" si="8"/>
        <v>#REF!</v>
      </c>
      <c r="P21" s="69" t="e">
        <f t="shared" si="8"/>
        <v>#REF!</v>
      </c>
      <c r="Q21" s="69" t="e">
        <f t="shared" si="8"/>
        <v>#REF!</v>
      </c>
    </row>
    <row r="22" spans="1:17" ht="16.8" x14ac:dyDescent="0.2">
      <c r="B22" s="1" t="s">
        <v>19</v>
      </c>
      <c r="C22" s="69" t="e">
        <f>C12/$Q12</f>
        <v>#REF!</v>
      </c>
      <c r="D22" s="69" t="e">
        <f t="shared" si="8"/>
        <v>#REF!</v>
      </c>
      <c r="E22" s="69" t="e">
        <f t="shared" si="8"/>
        <v>#REF!</v>
      </c>
      <c r="F22" s="69" t="e">
        <f t="shared" si="8"/>
        <v>#REF!</v>
      </c>
      <c r="G22" s="69" t="e">
        <f t="shared" si="8"/>
        <v>#REF!</v>
      </c>
      <c r="H22" s="69" t="e">
        <f t="shared" si="8"/>
        <v>#REF!</v>
      </c>
      <c r="I22" s="69" t="e">
        <f t="shared" si="8"/>
        <v>#REF!</v>
      </c>
      <c r="J22" s="69" t="e">
        <f t="shared" si="8"/>
        <v>#REF!</v>
      </c>
      <c r="K22" s="69" t="e">
        <f t="shared" si="8"/>
        <v>#REF!</v>
      </c>
      <c r="L22" s="69" t="e">
        <f t="shared" si="8"/>
        <v>#REF!</v>
      </c>
      <c r="M22" s="69" t="e">
        <f t="shared" si="8"/>
        <v>#REF!</v>
      </c>
      <c r="N22" s="69" t="e">
        <f t="shared" si="8"/>
        <v>#REF!</v>
      </c>
      <c r="O22" s="69" t="e">
        <f t="shared" si="8"/>
        <v>#REF!</v>
      </c>
      <c r="P22" s="69" t="e">
        <f t="shared" si="8"/>
        <v>#REF!</v>
      </c>
      <c r="Q22" s="69" t="e">
        <f t="shared" si="8"/>
        <v>#REF!</v>
      </c>
    </row>
  </sheetData>
  <mergeCells count="4">
    <mergeCell ref="R1:R2"/>
    <mergeCell ref="S1:S2"/>
    <mergeCell ref="T1:T2"/>
    <mergeCell ref="U1:U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29"/>
  <sheetViews>
    <sheetView showGridLines="0" tabSelected="1" defaultGridColor="0" colorId="55" zoomScale="75" zoomScaleNormal="75" workbookViewId="0">
      <selection activeCell="B5" sqref="B5:V5"/>
    </sheetView>
  </sheetViews>
  <sheetFormatPr defaultColWidth="9.28515625" defaultRowHeight="16.5" customHeight="1" outlineLevelRow="1" x14ac:dyDescent="0.2"/>
  <cols>
    <col min="1" max="1" width="2" style="1" customWidth="1"/>
    <col min="2" max="2" width="14.42578125" style="1" customWidth="1"/>
    <col min="3" max="3" width="19" style="1" customWidth="1"/>
    <col min="4" max="4" width="11.28515625" style="1" bestFit="1" customWidth="1"/>
    <col min="5" max="5" width="11" style="1" bestFit="1" customWidth="1"/>
    <col min="6" max="6" width="11.42578125" style="1" bestFit="1" customWidth="1"/>
    <col min="7" max="7" width="10" style="1" customWidth="1"/>
    <col min="8" max="8" width="10.7109375" style="1" customWidth="1"/>
    <col min="9" max="9" width="11.28515625" style="1" bestFit="1" customWidth="1"/>
    <col min="10" max="10" width="10.7109375" style="1" bestFit="1" customWidth="1"/>
    <col min="11" max="13" width="11.28515625" style="1" bestFit="1" customWidth="1"/>
    <col min="14" max="14" width="11.28515625" style="1" hidden="1" customWidth="1"/>
    <col min="15" max="15" width="11.28515625" style="1" customWidth="1"/>
    <col min="16" max="18" width="11.28515625" style="1" bestFit="1" customWidth="1"/>
    <col min="19" max="19" width="13.42578125" style="1" bestFit="1" customWidth="1"/>
    <col min="20" max="21" width="12.42578125" style="1" bestFit="1" customWidth="1"/>
    <col min="22" max="22" width="13.28515625" style="1" bestFit="1" customWidth="1"/>
    <col min="23" max="23" width="14.7109375" style="1" customWidth="1"/>
    <col min="24" max="24" width="30.28515625" style="1" bestFit="1" customWidth="1"/>
    <col min="25" max="26" width="16.7109375" style="1" bestFit="1" customWidth="1"/>
    <col min="27" max="16384" width="9.28515625" style="1"/>
  </cols>
  <sheetData>
    <row r="1" spans="2:26" ht="15.75" customHeight="1" x14ac:dyDescent="0.2">
      <c r="B1" s="74"/>
      <c r="C1" s="74" t="s">
        <v>21</v>
      </c>
      <c r="D1" s="72">
        <v>10</v>
      </c>
      <c r="S1" s="43"/>
      <c r="T1" s="44"/>
      <c r="U1" s="44"/>
      <c r="V1" s="44"/>
    </row>
    <row r="2" spans="2:26" ht="15.75" customHeight="1" x14ac:dyDescent="0.2">
      <c r="C2" s="75" t="s">
        <v>22</v>
      </c>
      <c r="D2" s="73">
        <f>HLOOKUP(D1,D7:R9,3,0)</f>
        <v>45998</v>
      </c>
      <c r="S2" s="43"/>
      <c r="T2" s="45"/>
      <c r="U2" s="45"/>
      <c r="V2" s="45"/>
    </row>
    <row r="3" spans="2:26" ht="15.75" customHeight="1" x14ac:dyDescent="0.2">
      <c r="S3" s="70"/>
      <c r="T3" s="71"/>
      <c r="U3" s="71"/>
      <c r="V3" s="71"/>
    </row>
    <row r="4" spans="2:26" ht="15.75" customHeight="1" thickBot="1" x14ac:dyDescent="0.25">
      <c r="J4" s="50"/>
      <c r="K4" s="50"/>
      <c r="L4" s="50"/>
      <c r="M4" s="50"/>
      <c r="N4" s="50"/>
      <c r="O4" s="50"/>
      <c r="S4" s="70"/>
      <c r="T4" s="71"/>
      <c r="U4" s="71"/>
      <c r="V4" s="71"/>
    </row>
    <row r="5" spans="2:26" ht="21.6" thickBot="1" x14ac:dyDescent="0.25">
      <c r="B5" s="312" t="s">
        <v>47</v>
      </c>
      <c r="C5" s="313"/>
      <c r="D5" s="313"/>
      <c r="E5" s="313"/>
      <c r="F5" s="313"/>
      <c r="G5" s="313"/>
      <c r="H5" s="313"/>
      <c r="I5" s="313"/>
      <c r="J5" s="313"/>
      <c r="K5" s="313"/>
      <c r="L5" s="313"/>
      <c r="M5" s="313"/>
      <c r="N5" s="313"/>
      <c r="O5" s="313"/>
      <c r="P5" s="313"/>
      <c r="Q5" s="313"/>
      <c r="R5" s="313"/>
      <c r="S5" s="313"/>
      <c r="T5" s="313"/>
      <c r="U5" s="313"/>
      <c r="V5" s="314"/>
    </row>
    <row r="6" spans="2:26" ht="16.8" x14ac:dyDescent="0.2">
      <c r="B6" s="117"/>
      <c r="C6" s="142" t="s">
        <v>0</v>
      </c>
      <c r="D6" s="153">
        <v>1</v>
      </c>
      <c r="E6" s="118">
        <v>1</v>
      </c>
      <c r="F6" s="118">
        <v>1</v>
      </c>
      <c r="G6" s="118">
        <v>1</v>
      </c>
      <c r="H6" s="118">
        <v>1</v>
      </c>
      <c r="I6" s="153">
        <v>2</v>
      </c>
      <c r="J6" s="118">
        <v>2</v>
      </c>
      <c r="K6" s="118">
        <v>2</v>
      </c>
      <c r="L6" s="118">
        <v>2</v>
      </c>
      <c r="M6" s="118">
        <v>2</v>
      </c>
      <c r="N6" s="153">
        <v>3</v>
      </c>
      <c r="O6" s="191">
        <v>3</v>
      </c>
      <c r="P6" s="191">
        <v>3</v>
      </c>
      <c r="Q6" s="191">
        <v>3</v>
      </c>
      <c r="R6" s="192">
        <v>3</v>
      </c>
      <c r="S6" s="324">
        <v>1</v>
      </c>
      <c r="T6" s="320">
        <v>2</v>
      </c>
      <c r="U6" s="328">
        <v>3</v>
      </c>
      <c r="V6" s="328" t="s">
        <v>1</v>
      </c>
      <c r="W6" s="2"/>
    </row>
    <row r="7" spans="2:26" ht="16.8" x14ac:dyDescent="0.2">
      <c r="B7" s="109"/>
      <c r="C7" s="143" t="s">
        <v>2</v>
      </c>
      <c r="D7" s="155">
        <v>1</v>
      </c>
      <c r="E7" s="76">
        <v>2</v>
      </c>
      <c r="F7" s="76">
        <v>3</v>
      </c>
      <c r="G7" s="76">
        <v>4</v>
      </c>
      <c r="H7" s="76">
        <v>5</v>
      </c>
      <c r="I7" s="155">
        <v>5</v>
      </c>
      <c r="J7" s="76">
        <v>6</v>
      </c>
      <c r="K7" s="76">
        <v>7</v>
      </c>
      <c r="L7" s="76">
        <v>8</v>
      </c>
      <c r="M7" s="76">
        <v>9</v>
      </c>
      <c r="N7" s="155" t="s">
        <v>44</v>
      </c>
      <c r="O7" s="76">
        <v>10</v>
      </c>
      <c r="P7" s="76">
        <v>11</v>
      </c>
      <c r="Q7" s="76">
        <v>12</v>
      </c>
      <c r="R7" s="194">
        <v>13</v>
      </c>
      <c r="S7" s="325"/>
      <c r="T7" s="321"/>
      <c r="U7" s="329"/>
      <c r="V7" s="329"/>
      <c r="W7" s="2"/>
    </row>
    <row r="8" spans="2:26" ht="16.8" x14ac:dyDescent="0.2">
      <c r="B8" s="109"/>
      <c r="C8" s="143" t="s">
        <v>3</v>
      </c>
      <c r="D8" s="257">
        <v>45931</v>
      </c>
      <c r="E8" s="77">
        <v>45936</v>
      </c>
      <c r="F8" s="77">
        <v>45943</v>
      </c>
      <c r="G8" s="77">
        <v>45950</v>
      </c>
      <c r="H8" s="77">
        <v>45957</v>
      </c>
      <c r="I8" s="184">
        <v>45962</v>
      </c>
      <c r="J8" s="77">
        <v>45964</v>
      </c>
      <c r="K8" s="77">
        <v>45971</v>
      </c>
      <c r="L8" s="77">
        <v>45978</v>
      </c>
      <c r="M8" s="77">
        <v>45985</v>
      </c>
      <c r="N8" s="184">
        <v>45985</v>
      </c>
      <c r="O8" s="77">
        <v>45992</v>
      </c>
      <c r="P8" s="77">
        <v>45999</v>
      </c>
      <c r="Q8" s="77">
        <v>46006</v>
      </c>
      <c r="R8" s="258">
        <v>46013</v>
      </c>
      <c r="S8" s="184">
        <f>D8</f>
        <v>45931</v>
      </c>
      <c r="T8" s="77">
        <f>S9+1</f>
        <v>45962</v>
      </c>
      <c r="U8" s="158">
        <f>T9+1</f>
        <v>45992</v>
      </c>
      <c r="V8" s="158">
        <f>D8</f>
        <v>45931</v>
      </c>
      <c r="W8" s="4"/>
    </row>
    <row r="9" spans="2:26" ht="17.399999999999999" thickBot="1" x14ac:dyDescent="0.25">
      <c r="B9" s="119"/>
      <c r="C9" s="144" t="s">
        <v>4</v>
      </c>
      <c r="D9" s="259">
        <v>45935</v>
      </c>
      <c r="E9" s="259">
        <v>45942</v>
      </c>
      <c r="F9" s="259">
        <v>45949</v>
      </c>
      <c r="G9" s="259">
        <v>45956</v>
      </c>
      <c r="H9" s="259">
        <v>45961</v>
      </c>
      <c r="I9" s="280">
        <v>45963</v>
      </c>
      <c r="J9" s="259">
        <v>45970</v>
      </c>
      <c r="K9" s="259">
        <v>45977</v>
      </c>
      <c r="L9" s="259">
        <v>45984</v>
      </c>
      <c r="M9" s="259">
        <v>45991</v>
      </c>
      <c r="N9" s="280">
        <v>45991</v>
      </c>
      <c r="O9" s="259">
        <v>45998</v>
      </c>
      <c r="P9" s="259">
        <v>46005</v>
      </c>
      <c r="Q9" s="259">
        <v>46012</v>
      </c>
      <c r="R9" s="260">
        <v>46022</v>
      </c>
      <c r="S9" s="159">
        <f>H9</f>
        <v>45961</v>
      </c>
      <c r="T9" s="78">
        <f>M9</f>
        <v>45991</v>
      </c>
      <c r="U9" s="160">
        <f>R9</f>
        <v>46022</v>
      </c>
      <c r="V9" s="160">
        <f>R9</f>
        <v>46022</v>
      </c>
      <c r="W9" s="4"/>
    </row>
    <row r="10" spans="2:26" ht="16.8" x14ac:dyDescent="0.2">
      <c r="B10" s="121" t="s">
        <v>5</v>
      </c>
      <c r="C10" s="145" t="s">
        <v>2</v>
      </c>
      <c r="D10" s="161">
        <f t="shared" ref="D10:R10" si="0">D43+D76</f>
        <v>0.86031197002192072</v>
      </c>
      <c r="E10" s="122">
        <f t="shared" si="0"/>
        <v>0.55795910851493447</v>
      </c>
      <c r="F10" s="122">
        <f t="shared" si="0"/>
        <v>11.996709385024916</v>
      </c>
      <c r="G10" s="122">
        <f t="shared" si="0"/>
        <v>18.781509348072291</v>
      </c>
      <c r="H10" s="122">
        <f t="shared" si="0"/>
        <v>6.2596964669507829</v>
      </c>
      <c r="I10" s="161">
        <f t="shared" si="0"/>
        <v>0</v>
      </c>
      <c r="J10" s="122">
        <f t="shared" si="0"/>
        <v>3.2707421005136967</v>
      </c>
      <c r="K10" s="122">
        <f t="shared" si="0"/>
        <v>11.419781847908984</v>
      </c>
      <c r="L10" s="122">
        <f t="shared" si="0"/>
        <v>20.688731335331198</v>
      </c>
      <c r="M10" s="122">
        <f t="shared" si="0"/>
        <v>30.690413409858717</v>
      </c>
      <c r="N10" s="161">
        <f t="shared" si="0"/>
        <v>0</v>
      </c>
      <c r="O10" s="122">
        <f t="shared" si="0"/>
        <v>13.860522447917273</v>
      </c>
      <c r="P10" s="122">
        <f t="shared" si="0"/>
        <v>14.569742403493894</v>
      </c>
      <c r="Q10" s="122">
        <f t="shared" ref="Q10" si="1">Q43+Q76</f>
        <v>24.704082544947418</v>
      </c>
      <c r="R10" s="200">
        <f t="shared" si="0"/>
        <v>112.33979763144399</v>
      </c>
      <c r="S10" s="235">
        <f>SUM(D10:H10)</f>
        <v>38.456186278584852</v>
      </c>
      <c r="T10" s="123">
        <f>SUM(I10:M10)</f>
        <v>66.069668693612599</v>
      </c>
      <c r="U10" s="223">
        <f>SUM(N10:R10)</f>
        <v>165.47414502780256</v>
      </c>
      <c r="V10" s="223">
        <f>SUM(S10:U10)</f>
        <v>270</v>
      </c>
      <c r="W10" s="11"/>
      <c r="X10" s="54"/>
    </row>
    <row r="11" spans="2:26" ht="17.399999999999999" thickBot="1" x14ac:dyDescent="0.25">
      <c r="B11" s="113"/>
      <c r="C11" s="146" t="s">
        <v>6</v>
      </c>
      <c r="D11" s="163">
        <f>D10</f>
        <v>0.86031197002192072</v>
      </c>
      <c r="E11" s="79">
        <f t="shared" ref="E11:R11" si="2">D11+E10</f>
        <v>1.4182710785368551</v>
      </c>
      <c r="F11" s="79">
        <f t="shared" ref="F11" si="3">E11+F10</f>
        <v>13.414980463561772</v>
      </c>
      <c r="G11" s="79">
        <f t="shared" ref="G11" si="4">F11+G10</f>
        <v>32.196489811634066</v>
      </c>
      <c r="H11" s="79">
        <f t="shared" ref="H11" si="5">G11+H10</f>
        <v>38.456186278584852</v>
      </c>
      <c r="I11" s="163">
        <f t="shared" ref="I11" si="6">H11+I10</f>
        <v>38.456186278584852</v>
      </c>
      <c r="J11" s="79">
        <f t="shared" ref="J11" si="7">I11+J10</f>
        <v>41.726928379098545</v>
      </c>
      <c r="K11" s="79">
        <f t="shared" ref="K11" si="8">J11+K10</f>
        <v>53.146710227007532</v>
      </c>
      <c r="L11" s="79">
        <f t="shared" ref="L11" si="9">K11+L10</f>
        <v>73.83544156233873</v>
      </c>
      <c r="M11" s="79">
        <f t="shared" ref="M11" si="10">L11+M10</f>
        <v>104.52585497219745</v>
      </c>
      <c r="N11" s="163">
        <f t="shared" ref="N11" si="11">M11+N10</f>
        <v>104.52585497219745</v>
      </c>
      <c r="O11" s="79">
        <f t="shared" ref="O11" si="12">N11+O10</f>
        <v>118.38637742011473</v>
      </c>
      <c r="P11" s="79">
        <f t="shared" ref="P11:Q11" si="13">O11+P10</f>
        <v>132.95611982360862</v>
      </c>
      <c r="Q11" s="79">
        <f t="shared" si="13"/>
        <v>157.66020236855604</v>
      </c>
      <c r="R11" s="202">
        <f t="shared" si="2"/>
        <v>270</v>
      </c>
      <c r="S11" s="236">
        <f>IFERROR(S10/$V10,0)</f>
        <v>0.14243031955031427</v>
      </c>
      <c r="T11" s="124">
        <f>IFERROR(T10/$V10,0)</f>
        <v>0.24470247664300962</v>
      </c>
      <c r="U11" s="237">
        <f>IFERROR(U10/$V10,0)</f>
        <v>0.61286720380667614</v>
      </c>
      <c r="V11" s="224"/>
      <c r="W11" s="12"/>
      <c r="X11" s="104"/>
      <c r="Y11" s="104"/>
      <c r="Z11" s="104"/>
    </row>
    <row r="12" spans="2:26" s="2" customFormat="1" ht="16.8" x14ac:dyDescent="0.2">
      <c r="B12" s="120"/>
      <c r="C12" s="147">
        <v>0</v>
      </c>
      <c r="D12" s="165">
        <f t="shared" ref="D12:R25" si="14">D45+D78</f>
        <v>0.11185612163796439</v>
      </c>
      <c r="E12" s="80">
        <f>E45+E78</f>
        <v>1.3064149568988905</v>
      </c>
      <c r="F12" s="80">
        <f t="shared" si="14"/>
        <v>11.996709385024916</v>
      </c>
      <c r="G12" s="80">
        <f t="shared" ref="G12:R12" si="15">G45+G78</f>
        <v>18.781509348072291</v>
      </c>
      <c r="H12" s="80">
        <f t="shared" si="15"/>
        <v>6.2596964669507829</v>
      </c>
      <c r="I12" s="185">
        <f t="shared" si="15"/>
        <v>0</v>
      </c>
      <c r="J12" s="81">
        <f t="shared" si="15"/>
        <v>3.2707421005136967</v>
      </c>
      <c r="K12" s="80">
        <f t="shared" si="15"/>
        <v>11.419781847908984</v>
      </c>
      <c r="L12" s="80">
        <f t="shared" si="15"/>
        <v>20.688731335331198</v>
      </c>
      <c r="M12" s="80">
        <f t="shared" si="15"/>
        <v>30.690413409858717</v>
      </c>
      <c r="N12" s="165">
        <f t="shared" si="15"/>
        <v>0</v>
      </c>
      <c r="O12" s="80">
        <f t="shared" si="15"/>
        <v>13.860522447917273</v>
      </c>
      <c r="P12" s="80">
        <f t="shared" si="15"/>
        <v>14.569742403493894</v>
      </c>
      <c r="Q12" s="80">
        <f t="shared" si="15"/>
        <v>24.704082544947418</v>
      </c>
      <c r="R12" s="204">
        <f t="shared" si="15"/>
        <v>112.33979763144399</v>
      </c>
      <c r="S12" s="238">
        <f t="shared" ref="S12:U25" si="16">SUMIF($D$6:$R$6,S$6,$D12:$R12)</f>
        <v>38.456186278584845</v>
      </c>
      <c r="T12" s="82">
        <f t="shared" si="16"/>
        <v>66.069668693612599</v>
      </c>
      <c r="U12" s="110">
        <f t="shared" si="16"/>
        <v>165.47414502780256</v>
      </c>
      <c r="V12" s="110">
        <f>SUM(S12:U12)</f>
        <v>270</v>
      </c>
      <c r="W12" s="15"/>
      <c r="X12" s="39"/>
    </row>
    <row r="13" spans="2:26" s="2" customFormat="1" ht="16.8" x14ac:dyDescent="0.2">
      <c r="B13" s="111" t="s">
        <v>2</v>
      </c>
      <c r="C13" s="148">
        <v>1</v>
      </c>
      <c r="D13" s="83">
        <f t="shared" si="14"/>
        <v>4.3999999999999997E-2</v>
      </c>
      <c r="E13" s="80">
        <f t="shared" si="14"/>
        <v>1.8423862804836193</v>
      </c>
      <c r="F13" s="80">
        <f t="shared" si="14"/>
        <v>15.584166607078302</v>
      </c>
      <c r="G13" s="80">
        <f t="shared" si="14"/>
        <v>24.397871234433445</v>
      </c>
      <c r="H13" s="80">
        <f t="shared" si="14"/>
        <v>8.1315758780046359</v>
      </c>
      <c r="I13" s="185">
        <f t="shared" si="14"/>
        <v>0</v>
      </c>
      <c r="J13" s="81">
        <f t="shared" si="14"/>
        <v>3.3167976329750144</v>
      </c>
      <c r="K13" s="80">
        <f t="shared" si="14"/>
        <v>11.580584539602388</v>
      </c>
      <c r="L13" s="80">
        <f t="shared" si="14"/>
        <v>20.980050708218524</v>
      </c>
      <c r="M13" s="80">
        <f t="shared" si="14"/>
        <v>31.122567119204071</v>
      </c>
      <c r="N13" s="165">
        <f t="shared" si="14"/>
        <v>0</v>
      </c>
      <c r="O13" s="80">
        <f t="shared" si="14"/>
        <v>12.731894833053502</v>
      </c>
      <c r="P13" s="80">
        <f t="shared" si="14"/>
        <v>13.383364784625295</v>
      </c>
      <c r="Q13" s="80">
        <f t="shared" si="14"/>
        <v>22.692491000337835</v>
      </c>
      <c r="R13" s="204">
        <f t="shared" si="14"/>
        <v>104.19224938198337</v>
      </c>
      <c r="S13" s="238">
        <f t="shared" si="16"/>
        <v>50</v>
      </c>
      <c r="T13" s="82">
        <f t="shared" si="16"/>
        <v>67</v>
      </c>
      <c r="U13" s="110">
        <f t="shared" si="16"/>
        <v>153</v>
      </c>
      <c r="V13" s="110">
        <f>SUM(S13:U13)</f>
        <v>270</v>
      </c>
      <c r="W13" s="16"/>
      <c r="X13" s="53"/>
      <c r="Y13" s="53"/>
    </row>
    <row r="14" spans="2:26" s="2" customFormat="1" ht="16.8" x14ac:dyDescent="0.2">
      <c r="B14" s="111"/>
      <c r="C14" s="148">
        <v>2</v>
      </c>
      <c r="D14" s="169">
        <f>IF($C14&lt;=$D$1,D13,0)</f>
        <v>4.3999999999999997E-2</v>
      </c>
      <c r="E14" s="289">
        <f t="shared" si="14"/>
        <v>10.579000000000001</v>
      </c>
      <c r="F14" s="285">
        <f t="shared" si="14"/>
        <v>15.584166607078302</v>
      </c>
      <c r="G14" s="285">
        <f t="shared" si="14"/>
        <v>16.382040929608003</v>
      </c>
      <c r="H14" s="285">
        <f t="shared" si="14"/>
        <v>7.4107924633136895</v>
      </c>
      <c r="I14" s="286">
        <f t="shared" si="14"/>
        <v>0</v>
      </c>
      <c r="J14" s="287">
        <f t="shared" si="14"/>
        <v>3.3167976329750144</v>
      </c>
      <c r="K14" s="285">
        <f t="shared" si="14"/>
        <v>11.580584539602388</v>
      </c>
      <c r="L14" s="285">
        <f t="shared" si="14"/>
        <v>20.980050708218524</v>
      </c>
      <c r="M14" s="285">
        <f t="shared" si="14"/>
        <v>31.122567119204071</v>
      </c>
      <c r="N14" s="284">
        <f t="shared" si="14"/>
        <v>0</v>
      </c>
      <c r="O14" s="285">
        <f t="shared" si="14"/>
        <v>12.731894833053502</v>
      </c>
      <c r="P14" s="285">
        <f t="shared" si="14"/>
        <v>13.383364784625295</v>
      </c>
      <c r="Q14" s="285">
        <f t="shared" si="14"/>
        <v>22.692491000337835</v>
      </c>
      <c r="R14" s="288">
        <f t="shared" si="14"/>
        <v>104.19224938198337</v>
      </c>
      <c r="S14" s="270">
        <f t="shared" si="16"/>
        <v>49.999999999999993</v>
      </c>
      <c r="T14" s="271">
        <f t="shared" si="16"/>
        <v>67</v>
      </c>
      <c r="U14" s="272">
        <f t="shared" si="16"/>
        <v>153</v>
      </c>
      <c r="V14" s="272">
        <f t="shared" ref="V14:V25" si="17">SUM(S14:U14)</f>
        <v>270</v>
      </c>
      <c r="W14" s="55"/>
      <c r="X14" s="55"/>
      <c r="Y14" s="55"/>
    </row>
    <row r="15" spans="2:26" s="2" customFormat="1" ht="16.8" x14ac:dyDescent="0.2">
      <c r="B15" s="111"/>
      <c r="C15" s="148">
        <v>3</v>
      </c>
      <c r="D15" s="169">
        <f t="shared" ref="D15:K25" si="18">IF($C15&lt;=$D$1,D14,0)</f>
        <v>4.3999999999999997E-2</v>
      </c>
      <c r="E15" s="103">
        <f t="shared" si="18"/>
        <v>10.579000000000001</v>
      </c>
      <c r="F15" s="289">
        <f t="shared" si="14"/>
        <v>16.442</v>
      </c>
      <c r="G15" s="285">
        <f t="shared" si="14"/>
        <v>16.196046813036965</v>
      </c>
      <c r="H15" s="103">
        <f t="shared" si="14"/>
        <v>7.9879531869630211</v>
      </c>
      <c r="I15" s="286">
        <f t="shared" si="14"/>
        <v>0.65</v>
      </c>
      <c r="J15" s="287">
        <f t="shared" si="14"/>
        <v>6.2389741541819745</v>
      </c>
      <c r="K15" s="103">
        <f t="shared" si="14"/>
        <v>17.500359860864531</v>
      </c>
      <c r="L15" s="103">
        <f t="shared" si="14"/>
        <v>26.362373410046732</v>
      </c>
      <c r="M15" s="103">
        <f t="shared" si="14"/>
        <v>39.598292574906765</v>
      </c>
      <c r="N15" s="169">
        <f t="shared" si="14"/>
        <v>0</v>
      </c>
      <c r="O15" s="103">
        <f t="shared" si="14"/>
        <v>25.235890641420696</v>
      </c>
      <c r="P15" s="103">
        <f t="shared" si="14"/>
        <v>37.323895409639242</v>
      </c>
      <c r="Q15" s="103">
        <f t="shared" si="14"/>
        <v>56.878575653767243</v>
      </c>
      <c r="R15" s="103">
        <f t="shared" si="14"/>
        <v>18.96163829517285</v>
      </c>
      <c r="S15" s="270">
        <f t="shared" si="16"/>
        <v>51.248999999999988</v>
      </c>
      <c r="T15" s="271">
        <f t="shared" si="16"/>
        <v>90.350000000000009</v>
      </c>
      <c r="U15" s="272">
        <f t="shared" si="16"/>
        <v>138.40000000000003</v>
      </c>
      <c r="V15" s="272">
        <f t="shared" si="17"/>
        <v>279.99900000000002</v>
      </c>
      <c r="W15" s="57"/>
    </row>
    <row r="16" spans="2:26" s="2" customFormat="1" ht="16.8" x14ac:dyDescent="0.2">
      <c r="B16" s="111"/>
      <c r="C16" s="148">
        <v>4</v>
      </c>
      <c r="D16" s="169">
        <f t="shared" si="18"/>
        <v>4.3999999999999997E-2</v>
      </c>
      <c r="E16" s="103">
        <f t="shared" si="18"/>
        <v>10.579000000000001</v>
      </c>
      <c r="F16" s="103">
        <f t="shared" si="18"/>
        <v>16.442</v>
      </c>
      <c r="G16" s="289">
        <f t="shared" si="14"/>
        <v>11.036999999999999</v>
      </c>
      <c r="H16" s="103">
        <f t="shared" si="14"/>
        <v>27.492000000000001</v>
      </c>
      <c r="I16" s="286">
        <f t="shared" si="14"/>
        <v>0.65</v>
      </c>
      <c r="J16" s="287">
        <f t="shared" si="14"/>
        <v>6.0052278344003884</v>
      </c>
      <c r="K16" s="103">
        <f t="shared" si="14"/>
        <v>17.229983429723617</v>
      </c>
      <c r="L16" s="103">
        <f t="shared" si="14"/>
        <v>27.848150761896321</v>
      </c>
      <c r="M16" s="103">
        <f t="shared" si="14"/>
        <v>41.916637973979675</v>
      </c>
      <c r="N16" s="169">
        <f t="shared" si="14"/>
        <v>0</v>
      </c>
      <c r="O16" s="103">
        <f t="shared" si="14"/>
        <v>23.042471635176597</v>
      </c>
      <c r="P16" s="103">
        <f t="shared" si="14"/>
        <v>32.083766900273091</v>
      </c>
      <c r="Q16" s="103">
        <f t="shared" si="14"/>
        <v>48.815334369900562</v>
      </c>
      <c r="R16" s="103">
        <f t="shared" si="14"/>
        <v>16.858427094649741</v>
      </c>
      <c r="S16" s="270">
        <f t="shared" si="16"/>
        <v>65.594000000000008</v>
      </c>
      <c r="T16" s="271">
        <f t="shared" si="16"/>
        <v>93.65</v>
      </c>
      <c r="U16" s="272">
        <f t="shared" si="16"/>
        <v>120.8</v>
      </c>
      <c r="V16" s="272">
        <f t="shared" si="17"/>
        <v>280.04400000000004</v>
      </c>
      <c r="W16" s="14"/>
      <c r="X16" s="49"/>
    </row>
    <row r="17" spans="2:26" s="2" customFormat="1" ht="16.8" x14ac:dyDescent="0.2">
      <c r="B17" s="111"/>
      <c r="C17" s="148">
        <v>5</v>
      </c>
      <c r="D17" s="169">
        <f t="shared" si="18"/>
        <v>4.3999999999999997E-2</v>
      </c>
      <c r="E17" s="103">
        <f t="shared" si="18"/>
        <v>10.579000000000001</v>
      </c>
      <c r="F17" s="103">
        <f t="shared" si="18"/>
        <v>16.442</v>
      </c>
      <c r="G17" s="103">
        <f t="shared" ref="G17:G25" si="19">IF($C17&lt;=$D$1,G16,0)</f>
        <v>11.036999999999999</v>
      </c>
      <c r="H17" s="289">
        <f t="shared" si="14"/>
        <v>32.626000000000005</v>
      </c>
      <c r="I17" s="290">
        <f t="shared" si="14"/>
        <v>0.12</v>
      </c>
      <c r="J17" s="103">
        <f t="shared" si="14"/>
        <v>6.0052278344003884</v>
      </c>
      <c r="K17" s="103">
        <f t="shared" si="14"/>
        <v>17.229983429723617</v>
      </c>
      <c r="L17" s="103">
        <f t="shared" si="14"/>
        <v>27.848150761896321</v>
      </c>
      <c r="M17" s="103">
        <f t="shared" si="14"/>
        <v>37.31263797397969</v>
      </c>
      <c r="N17" s="169">
        <f t="shared" si="14"/>
        <v>0</v>
      </c>
      <c r="O17" s="103">
        <f t="shared" si="14"/>
        <v>23.042471635176597</v>
      </c>
      <c r="P17" s="103">
        <f t="shared" si="14"/>
        <v>32.083766900273091</v>
      </c>
      <c r="Q17" s="103">
        <f t="shared" si="14"/>
        <v>48.815334369900562</v>
      </c>
      <c r="R17" s="103">
        <f t="shared" si="14"/>
        <v>16.858427094649741</v>
      </c>
      <c r="S17" s="270">
        <f t="shared" si="16"/>
        <v>70.728000000000009</v>
      </c>
      <c r="T17" s="271">
        <f t="shared" si="16"/>
        <v>88.51600000000002</v>
      </c>
      <c r="U17" s="272">
        <f t="shared" si="16"/>
        <v>120.8</v>
      </c>
      <c r="V17" s="272">
        <f t="shared" si="17"/>
        <v>280.04400000000004</v>
      </c>
      <c r="W17" s="14"/>
    </row>
    <row r="18" spans="2:26" s="2" customFormat="1" ht="16.8" x14ac:dyDescent="0.2">
      <c r="B18" s="111"/>
      <c r="C18" s="148">
        <v>6</v>
      </c>
      <c r="D18" s="169">
        <f t="shared" si="18"/>
        <v>4.3999999999999997E-2</v>
      </c>
      <c r="E18" s="103">
        <f t="shared" si="18"/>
        <v>10.579000000000001</v>
      </c>
      <c r="F18" s="103">
        <f t="shared" si="18"/>
        <v>16.442</v>
      </c>
      <c r="G18" s="103">
        <f t="shared" si="19"/>
        <v>11.036999999999999</v>
      </c>
      <c r="H18" s="103">
        <f t="shared" si="18"/>
        <v>32.626000000000005</v>
      </c>
      <c r="I18" s="169">
        <f t="shared" si="18"/>
        <v>0.12</v>
      </c>
      <c r="J18" s="289">
        <f t="shared" si="14"/>
        <v>3.4479999999999977</v>
      </c>
      <c r="K18" s="103">
        <f t="shared" si="14"/>
        <v>17.92998342972362</v>
      </c>
      <c r="L18" s="103">
        <f t="shared" si="14"/>
        <v>26.848150761896321</v>
      </c>
      <c r="M18" s="103">
        <f t="shared" si="14"/>
        <v>40.169865808380067</v>
      </c>
      <c r="N18" s="169">
        <f>N51+N84</f>
        <v>0</v>
      </c>
      <c r="O18" s="103">
        <f t="shared" si="14"/>
        <v>23.042471635176597</v>
      </c>
      <c r="P18" s="103">
        <f t="shared" si="14"/>
        <v>32.083766900273091</v>
      </c>
      <c r="Q18" s="103">
        <f t="shared" si="14"/>
        <v>48.815334369900562</v>
      </c>
      <c r="R18" s="103">
        <f t="shared" si="14"/>
        <v>16.858427094649741</v>
      </c>
      <c r="S18" s="270">
        <f t="shared" si="16"/>
        <v>70.728000000000009</v>
      </c>
      <c r="T18" s="271">
        <f t="shared" si="16"/>
        <v>88.516000000000005</v>
      </c>
      <c r="U18" s="272">
        <f t="shared" si="16"/>
        <v>120.8</v>
      </c>
      <c r="V18" s="272">
        <f t="shared" si="17"/>
        <v>280.04400000000004</v>
      </c>
      <c r="W18" s="57"/>
    </row>
    <row r="19" spans="2:26" s="2" customFormat="1" ht="16.8" x14ac:dyDescent="0.2">
      <c r="B19" s="111"/>
      <c r="C19" s="148">
        <v>7</v>
      </c>
      <c r="D19" s="169">
        <f t="shared" si="18"/>
        <v>4.3999999999999997E-2</v>
      </c>
      <c r="E19" s="103">
        <f t="shared" si="18"/>
        <v>10.579000000000001</v>
      </c>
      <c r="F19" s="103">
        <f t="shared" si="18"/>
        <v>16.442</v>
      </c>
      <c r="G19" s="103">
        <f t="shared" si="19"/>
        <v>11.036999999999999</v>
      </c>
      <c r="H19" s="103">
        <f t="shared" si="18"/>
        <v>32.626000000000005</v>
      </c>
      <c r="I19" s="169">
        <f t="shared" si="18"/>
        <v>0.12</v>
      </c>
      <c r="J19" s="103">
        <f t="shared" si="18"/>
        <v>3.4479999999999977</v>
      </c>
      <c r="K19" s="289">
        <f t="shared" si="14"/>
        <v>7.3879999999999981</v>
      </c>
      <c r="L19" s="103">
        <f t="shared" si="14"/>
        <v>25.754804574491004</v>
      </c>
      <c r="M19" s="103">
        <f t="shared" si="14"/>
        <v>47.289195425509007</v>
      </c>
      <c r="N19" s="169">
        <f>N52+N85</f>
        <v>0</v>
      </c>
      <c r="O19" s="103">
        <f t="shared" si="14"/>
        <v>27.382024701410678</v>
      </c>
      <c r="P19" s="103">
        <f t="shared" si="14"/>
        <v>35.883941327210422</v>
      </c>
      <c r="Q19" s="103">
        <f t="shared" si="14"/>
        <v>52.878210334030953</v>
      </c>
      <c r="R19" s="103">
        <f t="shared" si="14"/>
        <v>19.127823637347952</v>
      </c>
      <c r="S19" s="270">
        <f t="shared" si="16"/>
        <v>70.728000000000009</v>
      </c>
      <c r="T19" s="271">
        <f t="shared" si="16"/>
        <v>84</v>
      </c>
      <c r="U19" s="272">
        <f t="shared" si="16"/>
        <v>135.27199999999999</v>
      </c>
      <c r="V19" s="272">
        <f t="shared" si="17"/>
        <v>290</v>
      </c>
      <c r="W19" s="14"/>
      <c r="X19" s="42"/>
    </row>
    <row r="20" spans="2:26" s="2" customFormat="1" ht="16.8" x14ac:dyDescent="0.2">
      <c r="B20" s="111"/>
      <c r="C20" s="148">
        <v>8</v>
      </c>
      <c r="D20" s="103">
        <f t="shared" si="18"/>
        <v>4.3999999999999997E-2</v>
      </c>
      <c r="E20" s="103">
        <f t="shared" si="18"/>
        <v>10.579000000000001</v>
      </c>
      <c r="F20" s="103">
        <f t="shared" si="18"/>
        <v>16.442</v>
      </c>
      <c r="G20" s="103">
        <f t="shared" si="19"/>
        <v>11.036999999999999</v>
      </c>
      <c r="H20" s="103">
        <f t="shared" si="18"/>
        <v>32.626000000000005</v>
      </c>
      <c r="I20" s="169">
        <f t="shared" si="18"/>
        <v>0.12</v>
      </c>
      <c r="J20" s="103">
        <f t="shared" si="18"/>
        <v>3.4479999999999977</v>
      </c>
      <c r="K20" s="103">
        <f t="shared" si="18"/>
        <v>7.3879999999999981</v>
      </c>
      <c r="L20" s="289">
        <f t="shared" si="14"/>
        <v>33.066000000000003</v>
      </c>
      <c r="M20" s="103">
        <f t="shared" si="14"/>
        <v>50.018000000000001</v>
      </c>
      <c r="N20" s="169">
        <f>N53+N86</f>
        <v>0</v>
      </c>
      <c r="O20" s="103">
        <f t="shared" si="14"/>
        <v>22.856851743597616</v>
      </c>
      <c r="P20" s="103">
        <f t="shared" si="14"/>
        <v>33.30533706290462</v>
      </c>
      <c r="Q20" s="103">
        <f t="shared" si="14"/>
        <v>50.881587384687499</v>
      </c>
      <c r="R20" s="103">
        <f t="shared" si="14"/>
        <v>18.188223808810257</v>
      </c>
      <c r="S20" s="270">
        <f t="shared" si="16"/>
        <v>70.728000000000009</v>
      </c>
      <c r="T20" s="271">
        <f t="shared" si="16"/>
        <v>94.039999999999992</v>
      </c>
      <c r="U20" s="272">
        <f t="shared" si="16"/>
        <v>125.232</v>
      </c>
      <c r="V20" s="272">
        <f t="shared" si="17"/>
        <v>290</v>
      </c>
      <c r="W20" s="14"/>
    </row>
    <row r="21" spans="2:26" s="2" customFormat="1" ht="16.8" x14ac:dyDescent="0.2">
      <c r="B21" s="111"/>
      <c r="C21" s="148">
        <v>9</v>
      </c>
      <c r="D21" s="103">
        <f t="shared" si="18"/>
        <v>4.3999999999999997E-2</v>
      </c>
      <c r="E21" s="103">
        <f t="shared" si="18"/>
        <v>10.579000000000001</v>
      </c>
      <c r="F21" s="103">
        <f t="shared" si="18"/>
        <v>16.442</v>
      </c>
      <c r="G21" s="103">
        <f t="shared" si="19"/>
        <v>11.036999999999999</v>
      </c>
      <c r="H21" s="103">
        <f t="shared" si="18"/>
        <v>32.626000000000005</v>
      </c>
      <c r="I21" s="169">
        <f t="shared" si="18"/>
        <v>0.12</v>
      </c>
      <c r="J21" s="103">
        <f t="shared" si="18"/>
        <v>3.4479999999999977</v>
      </c>
      <c r="K21" s="103">
        <f t="shared" si="18"/>
        <v>7.3879999999999981</v>
      </c>
      <c r="L21" s="103">
        <f>IF($C21&lt;=$D$1,L20,0)</f>
        <v>33.066000000000003</v>
      </c>
      <c r="M21" s="289">
        <f t="shared" si="14"/>
        <v>64.11</v>
      </c>
      <c r="N21" s="289">
        <f>N54+N87</f>
        <v>0</v>
      </c>
      <c r="O21" s="103">
        <f t="shared" si="14"/>
        <v>25.556851743597612</v>
      </c>
      <c r="P21" s="103">
        <f t="shared" si="14"/>
        <v>31.80533706290462</v>
      </c>
      <c r="Q21" s="103">
        <f t="shared" si="14"/>
        <v>38.892430421898275</v>
      </c>
      <c r="R21" s="103">
        <f t="shared" si="14"/>
        <v>14.885380771599475</v>
      </c>
      <c r="S21" s="270">
        <f t="shared" si="16"/>
        <v>70.728000000000009</v>
      </c>
      <c r="T21" s="271">
        <f t="shared" si="16"/>
        <v>108.13200000000001</v>
      </c>
      <c r="U21" s="272">
        <f t="shared" si="16"/>
        <v>111.13999999999999</v>
      </c>
      <c r="V21" s="272">
        <f t="shared" si="17"/>
        <v>290</v>
      </c>
      <c r="W21" s="14"/>
    </row>
    <row r="22" spans="2:26" s="2" customFormat="1" ht="16.8" x14ac:dyDescent="0.2">
      <c r="B22" s="111"/>
      <c r="C22" s="148">
        <v>10</v>
      </c>
      <c r="D22" s="169">
        <f t="shared" si="18"/>
        <v>4.3999999999999997E-2</v>
      </c>
      <c r="E22" s="103">
        <f t="shared" si="18"/>
        <v>10.579000000000001</v>
      </c>
      <c r="F22" s="103">
        <f t="shared" si="18"/>
        <v>16.442</v>
      </c>
      <c r="G22" s="103">
        <f t="shared" si="19"/>
        <v>11.036999999999999</v>
      </c>
      <c r="H22" s="103">
        <f t="shared" si="18"/>
        <v>32.626000000000005</v>
      </c>
      <c r="I22" s="169">
        <f t="shared" si="18"/>
        <v>0.12</v>
      </c>
      <c r="J22" s="103">
        <f t="shared" si="18"/>
        <v>3.4479999999999977</v>
      </c>
      <c r="K22" s="103">
        <f t="shared" si="18"/>
        <v>7.3879999999999981</v>
      </c>
      <c r="L22" s="103">
        <f>IF($C22&lt;=$D$1,L21,0)</f>
        <v>33.066000000000003</v>
      </c>
      <c r="M22" s="103">
        <f t="shared" ref="M22:N25" si="20">IF($C22&lt;=$D$1,M21,0)</f>
        <v>64.11</v>
      </c>
      <c r="N22" s="169">
        <f t="shared" si="20"/>
        <v>0</v>
      </c>
      <c r="O22" s="289">
        <f t="shared" si="14"/>
        <v>-0.70400000000000951</v>
      </c>
      <c r="P22" s="103">
        <f t="shared" si="14"/>
        <v>0</v>
      </c>
      <c r="Q22" s="103">
        <f t="shared" si="14"/>
        <v>0</v>
      </c>
      <c r="R22" s="103">
        <f t="shared" si="14"/>
        <v>0</v>
      </c>
      <c r="S22" s="270">
        <f t="shared" si="16"/>
        <v>70.728000000000009</v>
      </c>
      <c r="T22" s="271">
        <f t="shared" si="16"/>
        <v>108.13200000000001</v>
      </c>
      <c r="U22" s="272">
        <f t="shared" si="16"/>
        <v>-0.70400000000000951</v>
      </c>
      <c r="V22" s="272">
        <f t="shared" si="17"/>
        <v>178.15600000000001</v>
      </c>
      <c r="W22" s="14"/>
      <c r="X22" s="31"/>
    </row>
    <row r="23" spans="2:26" s="2" customFormat="1" ht="16.8" x14ac:dyDescent="0.2">
      <c r="B23" s="111"/>
      <c r="C23" s="148">
        <v>11</v>
      </c>
      <c r="D23" s="169">
        <f t="shared" si="18"/>
        <v>0</v>
      </c>
      <c r="E23" s="103">
        <f t="shared" si="18"/>
        <v>0</v>
      </c>
      <c r="F23" s="103">
        <f t="shared" si="18"/>
        <v>0</v>
      </c>
      <c r="G23" s="103">
        <f t="shared" si="19"/>
        <v>0</v>
      </c>
      <c r="H23" s="103">
        <f t="shared" ref="H23:J25" si="21">IF($C23&lt;=$D$1,H22,0)</f>
        <v>0</v>
      </c>
      <c r="I23" s="169">
        <f t="shared" si="21"/>
        <v>0</v>
      </c>
      <c r="J23" s="103">
        <f t="shared" si="21"/>
        <v>0</v>
      </c>
      <c r="K23" s="103">
        <f t="shared" si="18"/>
        <v>0</v>
      </c>
      <c r="L23" s="103">
        <f>IF($C23&lt;=$D$1,L22,0)</f>
        <v>0</v>
      </c>
      <c r="M23" s="103">
        <f t="shared" si="20"/>
        <v>0</v>
      </c>
      <c r="N23" s="169">
        <f t="shared" si="20"/>
        <v>0</v>
      </c>
      <c r="O23" s="103">
        <f>IF($C23&lt;=$D$1,O22,0)</f>
        <v>0</v>
      </c>
      <c r="P23" s="289">
        <f t="shared" si="14"/>
        <v>0</v>
      </c>
      <c r="Q23" s="103">
        <f t="shared" si="14"/>
        <v>0</v>
      </c>
      <c r="R23" s="103">
        <f t="shared" si="14"/>
        <v>0</v>
      </c>
      <c r="S23" s="270">
        <f t="shared" si="16"/>
        <v>0</v>
      </c>
      <c r="T23" s="271">
        <f t="shared" si="16"/>
        <v>0</v>
      </c>
      <c r="U23" s="272">
        <f t="shared" si="16"/>
        <v>0</v>
      </c>
      <c r="V23" s="272">
        <f t="shared" si="17"/>
        <v>0</v>
      </c>
      <c r="W23" s="14"/>
    </row>
    <row r="24" spans="2:26" s="2" customFormat="1" ht="16.8" x14ac:dyDescent="0.2">
      <c r="B24" s="111"/>
      <c r="C24" s="148">
        <v>12</v>
      </c>
      <c r="D24" s="169">
        <f t="shared" si="18"/>
        <v>0</v>
      </c>
      <c r="E24" s="103">
        <f t="shared" si="18"/>
        <v>0</v>
      </c>
      <c r="F24" s="103">
        <f t="shared" si="18"/>
        <v>0</v>
      </c>
      <c r="G24" s="103">
        <f t="shared" si="19"/>
        <v>0</v>
      </c>
      <c r="H24" s="103">
        <f t="shared" si="21"/>
        <v>0</v>
      </c>
      <c r="I24" s="169">
        <f t="shared" si="21"/>
        <v>0</v>
      </c>
      <c r="J24" s="103">
        <f t="shared" si="21"/>
        <v>0</v>
      </c>
      <c r="K24" s="103">
        <f t="shared" si="18"/>
        <v>0</v>
      </c>
      <c r="L24" s="103">
        <f>IF($C24&lt;=$D$1,L23,0)</f>
        <v>0</v>
      </c>
      <c r="M24" s="103">
        <f t="shared" si="20"/>
        <v>0</v>
      </c>
      <c r="N24" s="169">
        <f t="shared" si="20"/>
        <v>0</v>
      </c>
      <c r="O24" s="103">
        <f>IF($C24&lt;=$D$1,O23,0)</f>
        <v>0</v>
      </c>
      <c r="P24" s="103">
        <f>IF($C24&lt;=$D$1,P23,0)</f>
        <v>0</v>
      </c>
      <c r="Q24" s="289">
        <f t="shared" si="14"/>
        <v>0</v>
      </c>
      <c r="R24" s="103">
        <f t="shared" si="14"/>
        <v>0</v>
      </c>
      <c r="S24" s="270">
        <f t="shared" si="16"/>
        <v>0</v>
      </c>
      <c r="T24" s="271">
        <f t="shared" si="16"/>
        <v>0</v>
      </c>
      <c r="U24" s="272">
        <f t="shared" si="16"/>
        <v>0</v>
      </c>
      <c r="V24" s="272">
        <f t="shared" si="17"/>
        <v>0</v>
      </c>
      <c r="W24" s="84"/>
    </row>
    <row r="25" spans="2:26" s="2" customFormat="1" ht="17.399999999999999" thickBot="1" x14ac:dyDescent="0.25">
      <c r="B25" s="111"/>
      <c r="C25" s="148">
        <v>13</v>
      </c>
      <c r="D25" s="169">
        <f t="shared" si="18"/>
        <v>0</v>
      </c>
      <c r="E25" s="103">
        <f t="shared" si="18"/>
        <v>0</v>
      </c>
      <c r="F25" s="103">
        <f t="shared" si="18"/>
        <v>0</v>
      </c>
      <c r="G25" s="103">
        <f t="shared" si="19"/>
        <v>0</v>
      </c>
      <c r="H25" s="103">
        <f t="shared" si="21"/>
        <v>0</v>
      </c>
      <c r="I25" s="169">
        <f t="shared" si="21"/>
        <v>0</v>
      </c>
      <c r="J25" s="103">
        <f t="shared" si="21"/>
        <v>0</v>
      </c>
      <c r="K25" s="103">
        <f t="shared" si="18"/>
        <v>0</v>
      </c>
      <c r="L25" s="103">
        <f>IF($C25&lt;=$D$1,L24,0)</f>
        <v>0</v>
      </c>
      <c r="M25" s="103">
        <f t="shared" si="20"/>
        <v>0</v>
      </c>
      <c r="N25" s="169">
        <f t="shared" si="20"/>
        <v>0</v>
      </c>
      <c r="O25" s="103">
        <f>IF($C25&lt;=$D$1,O24,0)</f>
        <v>0</v>
      </c>
      <c r="P25" s="103">
        <f>IF($C25&lt;=$D$1,P24,0)</f>
        <v>0</v>
      </c>
      <c r="Q25" s="103">
        <f>IF($C25&lt;=$D$1,Q24,0)</f>
        <v>0</v>
      </c>
      <c r="R25" s="103">
        <f t="shared" si="14"/>
        <v>0</v>
      </c>
      <c r="S25" s="270">
        <f t="shared" si="16"/>
        <v>0</v>
      </c>
      <c r="T25" s="271">
        <f t="shared" si="16"/>
        <v>0</v>
      </c>
      <c r="U25" s="272">
        <f t="shared" si="16"/>
        <v>0</v>
      </c>
      <c r="V25" s="272">
        <f t="shared" si="17"/>
        <v>0</v>
      </c>
      <c r="W25" s="14"/>
    </row>
    <row r="26" spans="2:26" s="2" customFormat="1" ht="16.8" x14ac:dyDescent="0.2">
      <c r="B26" s="310" t="s">
        <v>7</v>
      </c>
      <c r="C26" s="311">
        <v>0</v>
      </c>
      <c r="D26" s="171">
        <f>INDEX($D$13:$R$25,1,1)</f>
        <v>4.3999999999999997E-2</v>
      </c>
      <c r="E26" s="125">
        <f>INDEX($D$13:$R$25,2,2)</f>
        <v>10.579000000000001</v>
      </c>
      <c r="F26" s="125">
        <f>INDEX($D$13:$R$25,3,3)</f>
        <v>16.442</v>
      </c>
      <c r="G26" s="125">
        <f>INDEX($D$13:$R$25,4,4)</f>
        <v>11.036999999999999</v>
      </c>
      <c r="H26" s="125">
        <f>INDEX($D$13:$R$25,5,5)</f>
        <v>32.626000000000005</v>
      </c>
      <c r="I26" s="171">
        <f>INDEX($D$13:$R$25,5,6)</f>
        <v>0.12</v>
      </c>
      <c r="J26" s="125">
        <f>INDEX($D$13:$R$25,6,7)</f>
        <v>3.4479999999999977</v>
      </c>
      <c r="K26" s="125">
        <f>INDEX($D$13:$R$25,7,8)</f>
        <v>7.3879999999999981</v>
      </c>
      <c r="L26" s="125">
        <f>INDEX($D$13:$R$25,8,9)</f>
        <v>33.066000000000003</v>
      </c>
      <c r="M26" s="125">
        <f>INDEX($D$13:$R$25,9,10)</f>
        <v>64.11</v>
      </c>
      <c r="N26" s="171">
        <f>INDEX($D$13:$R$25,9,11)</f>
        <v>0</v>
      </c>
      <c r="O26" s="125">
        <f>INDEX($D$13:$R$25,10,12)</f>
        <v>-0.70400000000000951</v>
      </c>
      <c r="P26" s="125">
        <f>INDEX($D$13:$R$25,11,13)</f>
        <v>0</v>
      </c>
      <c r="Q26" s="125">
        <f>INDEX($D$13:$R$25,12,14)</f>
        <v>0</v>
      </c>
      <c r="R26" s="208">
        <v>0</v>
      </c>
      <c r="S26" s="240">
        <f>INDEX(S12:S25,MATCH($D$1,C12:C25,0))</f>
        <v>70.728000000000009</v>
      </c>
      <c r="T26" s="126">
        <f>INDEX(T12:T25,MATCH($D$1,C12:C25,0))</f>
        <v>108.13200000000001</v>
      </c>
      <c r="U26" s="225">
        <f>INDEX(U12:U25,MATCH($D$1,C12:C25,0))</f>
        <v>-0.70400000000000951</v>
      </c>
      <c r="V26" s="225">
        <f>INDEX(V12:V25,MATCH($D$1,C12:C25,0))</f>
        <v>178.15600000000001</v>
      </c>
      <c r="W26" s="51"/>
      <c r="Z26" s="42"/>
    </row>
    <row r="27" spans="2:26" s="2" customFormat="1" ht="17.25" customHeight="1" x14ac:dyDescent="0.2">
      <c r="B27" s="315" t="s">
        <v>8</v>
      </c>
      <c r="C27" s="319">
        <v>0</v>
      </c>
      <c r="D27" s="173">
        <f>IF(D$9&lt;=$D$2,D26-D10,0)</f>
        <v>-0.81631197002192069</v>
      </c>
      <c r="E27" s="85">
        <f t="shared" ref="E27:F27" si="22">IF(E$9&lt;=$D$2,E26-E10,0)</f>
        <v>10.021040891485066</v>
      </c>
      <c r="F27" s="85">
        <f t="shared" si="22"/>
        <v>4.4452906149750842</v>
      </c>
      <c r="G27" s="85">
        <f t="shared" ref="G27:R27" si="23">IF(G$9&lt;=$D$2,G26-G10,0)</f>
        <v>-7.7445093480722917</v>
      </c>
      <c r="H27" s="85">
        <f t="shared" si="23"/>
        <v>26.366303533049223</v>
      </c>
      <c r="I27" s="173">
        <f t="shared" si="23"/>
        <v>0.12</v>
      </c>
      <c r="J27" s="85">
        <f t="shared" si="23"/>
        <v>0.177257899486301</v>
      </c>
      <c r="K27" s="85">
        <f t="shared" si="23"/>
        <v>-4.0317818479089862</v>
      </c>
      <c r="L27" s="85">
        <f t="shared" si="23"/>
        <v>12.377268664668804</v>
      </c>
      <c r="M27" s="85">
        <f t="shared" si="23"/>
        <v>33.419586590141279</v>
      </c>
      <c r="N27" s="173">
        <f t="shared" si="23"/>
        <v>0</v>
      </c>
      <c r="O27" s="85">
        <f t="shared" si="23"/>
        <v>-14.564522447917282</v>
      </c>
      <c r="P27" s="85">
        <f t="shared" si="23"/>
        <v>0</v>
      </c>
      <c r="Q27" s="85">
        <f t="shared" si="23"/>
        <v>0</v>
      </c>
      <c r="R27" s="210">
        <f t="shared" si="23"/>
        <v>0</v>
      </c>
      <c r="S27" s="241">
        <f>IF(S$9&gt;=$D$2,S26-S10,0)</f>
        <v>0</v>
      </c>
      <c r="T27" s="86">
        <f>IF(T$9&gt;=$D$2,T26-T10,0)</f>
        <v>0</v>
      </c>
      <c r="U27" s="226">
        <f>IF(U$9&gt;=$D$2,U26-U10,0)</f>
        <v>-166.17814502780257</v>
      </c>
      <c r="V27" s="226">
        <f>IF(V$9&gt;=$D$2,V26-V10,0)</f>
        <v>-91.843999999999994</v>
      </c>
      <c r="W27" s="21"/>
    </row>
    <row r="28" spans="2:26" s="2" customFormat="1" ht="17.25" customHeight="1" thickBot="1" x14ac:dyDescent="0.25">
      <c r="B28" s="317" t="s">
        <v>9</v>
      </c>
      <c r="C28" s="318">
        <v>0</v>
      </c>
      <c r="D28" s="175">
        <f>IF($D$2&lt;D$9,0,IF(AND(D10=0,D26=0),1,IF(AND(D10=0,D26&gt;0),2,IF(D26&lt;0,0,(D26/D10)))))</f>
        <v>5.1144237826748914E-2</v>
      </c>
      <c r="E28" s="127">
        <f t="shared" ref="E28:V28" si="24">IF($D$2&lt;E$9,0,IF(AND(E10=0,E26=0),1,IF(AND(E10=0,E26&gt;0),2,IF(E26&lt;0,0,(E26/E10)))))</f>
        <v>18.960170805629641</v>
      </c>
      <c r="F28" s="127">
        <f t="shared" si="24"/>
        <v>1.370542493971221</v>
      </c>
      <c r="G28" s="127">
        <f t="shared" ref="G28:R28" si="25">IF($D$2&lt;G$9,0,IF(AND(G10=0,G26=0),1,IF(AND(G10=0,G26&gt;0),2,IF(G26&lt;0,0,(G26/G10)))))</f>
        <v>0.58765245090021601</v>
      </c>
      <c r="H28" s="127">
        <f t="shared" si="25"/>
        <v>5.2120738077724633</v>
      </c>
      <c r="I28" s="175">
        <f t="shared" si="25"/>
        <v>2</v>
      </c>
      <c r="J28" s="127">
        <f t="shared" si="25"/>
        <v>1.0541950095846631</v>
      </c>
      <c r="K28" s="127">
        <f t="shared" si="25"/>
        <v>0.64694755980411089</v>
      </c>
      <c r="L28" s="127">
        <f t="shared" si="25"/>
        <v>1.5982613657673399</v>
      </c>
      <c r="M28" s="127">
        <f t="shared" si="25"/>
        <v>2.0889259178048696</v>
      </c>
      <c r="N28" s="175">
        <f t="shared" si="25"/>
        <v>1</v>
      </c>
      <c r="O28" s="127">
        <f t="shared" si="25"/>
        <v>0</v>
      </c>
      <c r="P28" s="127">
        <f t="shared" si="25"/>
        <v>0</v>
      </c>
      <c r="Q28" s="127">
        <f t="shared" si="25"/>
        <v>0</v>
      </c>
      <c r="R28" s="212">
        <f t="shared" si="25"/>
        <v>0</v>
      </c>
      <c r="S28" s="242">
        <f t="shared" si="24"/>
        <v>1.8391839348715242</v>
      </c>
      <c r="T28" s="128">
        <f t="shared" si="24"/>
        <v>1.6366360258509038</v>
      </c>
      <c r="U28" s="227">
        <f t="shared" si="24"/>
        <v>0</v>
      </c>
      <c r="V28" s="227">
        <f t="shared" si="24"/>
        <v>0</v>
      </c>
      <c r="W28" s="37"/>
    </row>
    <row r="29" spans="2:26" s="2" customFormat="1" ht="17.25" customHeight="1" x14ac:dyDescent="0.2">
      <c r="B29" s="129" t="str">
        <f>"Week "&amp;$D$1&amp;" View"</f>
        <v>Week 10 View</v>
      </c>
      <c r="C29" s="149"/>
      <c r="D29" s="177">
        <f>INDEX(D13:D25,MATCH($D$1,$C$13:$C$25,0))</f>
        <v>4.3999999999999997E-2</v>
      </c>
      <c r="E29" s="91">
        <f t="shared" ref="E29:V29" si="26">INDEX(E13:E25,MATCH($D$1,$C$13:$C$25,0))</f>
        <v>10.579000000000001</v>
      </c>
      <c r="F29" s="91">
        <f t="shared" si="26"/>
        <v>16.442</v>
      </c>
      <c r="G29" s="91">
        <f t="shared" ref="G29:R29" si="27">INDEX(G13:G25,MATCH($D$1,$C$13:$C$25,0))</f>
        <v>11.036999999999999</v>
      </c>
      <c r="H29" s="130">
        <f t="shared" si="27"/>
        <v>32.626000000000005</v>
      </c>
      <c r="I29" s="281">
        <f t="shared" si="27"/>
        <v>0.12</v>
      </c>
      <c r="J29" s="91">
        <f t="shared" si="27"/>
        <v>3.4479999999999977</v>
      </c>
      <c r="K29" s="91">
        <f t="shared" si="27"/>
        <v>7.3879999999999981</v>
      </c>
      <c r="L29" s="91">
        <f t="shared" si="27"/>
        <v>33.066000000000003</v>
      </c>
      <c r="M29" s="91">
        <f t="shared" si="27"/>
        <v>64.11</v>
      </c>
      <c r="N29" s="177">
        <f t="shared" si="27"/>
        <v>0</v>
      </c>
      <c r="O29" s="91">
        <f t="shared" si="27"/>
        <v>-0.70400000000000951</v>
      </c>
      <c r="P29" s="91">
        <f t="shared" si="27"/>
        <v>0</v>
      </c>
      <c r="Q29" s="91">
        <f t="shared" si="27"/>
        <v>0</v>
      </c>
      <c r="R29" s="214">
        <f t="shared" si="27"/>
        <v>0</v>
      </c>
      <c r="S29" s="273">
        <f t="shared" si="26"/>
        <v>70.728000000000009</v>
      </c>
      <c r="T29" s="274">
        <f t="shared" si="26"/>
        <v>108.13200000000001</v>
      </c>
      <c r="U29" s="275">
        <f t="shared" si="26"/>
        <v>-0.70400000000000951</v>
      </c>
      <c r="V29" s="276">
        <f t="shared" si="26"/>
        <v>178.15600000000001</v>
      </c>
      <c r="W29" s="23"/>
      <c r="X29" s="58"/>
    </row>
    <row r="30" spans="2:26" s="2" customFormat="1" ht="16.5" customHeight="1" thickBot="1" x14ac:dyDescent="0.25">
      <c r="B30" s="132" t="s">
        <v>23</v>
      </c>
      <c r="C30" s="150"/>
      <c r="D30" s="179">
        <f>D29/$S$29</f>
        <v>6.2210157222033699E-4</v>
      </c>
      <c r="E30" s="133">
        <f t="shared" ref="E30:H30" si="28">E29/$S$29</f>
        <v>0.1495730121027033</v>
      </c>
      <c r="F30" s="133">
        <f t="shared" si="28"/>
        <v>0.23246804660106321</v>
      </c>
      <c r="G30" s="133">
        <f t="shared" si="28"/>
        <v>0.15604852392263316</v>
      </c>
      <c r="H30" s="133">
        <f t="shared" si="28"/>
        <v>0.46128831580137997</v>
      </c>
      <c r="I30" s="188">
        <f>I29/$T$29</f>
        <v>1.1097547442015315E-3</v>
      </c>
      <c r="J30" s="279">
        <f t="shared" ref="J30:M30" si="29">J29/$T$29</f>
        <v>3.188695298339065E-2</v>
      </c>
      <c r="K30" s="133">
        <f t="shared" si="29"/>
        <v>6.8323900418007594E-2</v>
      </c>
      <c r="L30" s="133">
        <f t="shared" si="29"/>
        <v>0.305792919764732</v>
      </c>
      <c r="M30" s="133">
        <f t="shared" si="29"/>
        <v>0.59288647208966816</v>
      </c>
      <c r="N30" s="179">
        <f>N29/$U$29</f>
        <v>0</v>
      </c>
      <c r="O30" s="133">
        <f t="shared" ref="O30:R30" si="30">O29/$U$29</f>
        <v>1</v>
      </c>
      <c r="P30" s="133">
        <f t="shared" si="30"/>
        <v>0</v>
      </c>
      <c r="Q30" s="133">
        <f t="shared" si="30"/>
        <v>0</v>
      </c>
      <c r="R30" s="216">
        <f t="shared" si="30"/>
        <v>0</v>
      </c>
      <c r="S30" s="179">
        <f>S29/$V$29</f>
        <v>0.39700038168795893</v>
      </c>
      <c r="T30" s="133">
        <f t="shared" ref="T30:U30" si="31">T29/$V$29</f>
        <v>0.60695121129796359</v>
      </c>
      <c r="U30" s="189">
        <f t="shared" si="31"/>
        <v>-3.9515929859225028E-3</v>
      </c>
      <c r="V30" s="229"/>
      <c r="W30" s="23"/>
    </row>
    <row r="31" spans="2:26" s="2" customFormat="1" ht="17.25" customHeight="1" thickBot="1" x14ac:dyDescent="0.25">
      <c r="B31" s="135" t="s">
        <v>24</v>
      </c>
      <c r="C31" s="151"/>
      <c r="D31" s="180"/>
      <c r="E31" s="136"/>
      <c r="F31" s="136"/>
      <c r="G31" s="136"/>
      <c r="H31" s="278">
        <v>0</v>
      </c>
      <c r="I31" s="299"/>
      <c r="J31" s="136"/>
      <c r="K31" s="136"/>
      <c r="L31" s="136"/>
      <c r="M31" s="278">
        <v>0</v>
      </c>
      <c r="N31" s="299"/>
      <c r="O31" s="136"/>
      <c r="P31" s="136"/>
      <c r="Q31" s="136"/>
      <c r="R31" s="218">
        <v>0</v>
      </c>
      <c r="S31" s="245"/>
      <c r="T31" s="137"/>
      <c r="U31" s="246"/>
      <c r="V31" s="138"/>
      <c r="W31" s="22"/>
    </row>
    <row r="32" spans="2:26" ht="16.8" outlineLevel="1" x14ac:dyDescent="0.2">
      <c r="B32" s="310" t="s">
        <v>10</v>
      </c>
      <c r="C32" s="311">
        <v>0</v>
      </c>
      <c r="D32" s="171">
        <f>IF(D$9&lt;=$D$2,D26,0)</f>
        <v>4.3999999999999997E-2</v>
      </c>
      <c r="E32" s="125">
        <f t="shared" ref="E32:R32" si="32">IF(E$9&lt;=$D$2,E26+D32,0)</f>
        <v>10.623000000000001</v>
      </c>
      <c r="F32" s="125">
        <f t="shared" si="32"/>
        <v>27.065000000000001</v>
      </c>
      <c r="G32" s="125">
        <f t="shared" si="32"/>
        <v>38.102000000000004</v>
      </c>
      <c r="H32" s="125">
        <f t="shared" si="32"/>
        <v>70.728000000000009</v>
      </c>
      <c r="I32" s="171">
        <f t="shared" si="32"/>
        <v>70.848000000000013</v>
      </c>
      <c r="J32" s="125">
        <f t="shared" si="32"/>
        <v>74.296000000000006</v>
      </c>
      <c r="K32" s="125">
        <f t="shared" si="32"/>
        <v>81.683999999999997</v>
      </c>
      <c r="L32" s="125">
        <f t="shared" si="32"/>
        <v>114.75</v>
      </c>
      <c r="M32" s="125">
        <f t="shared" si="32"/>
        <v>178.86</v>
      </c>
      <c r="N32" s="171">
        <f t="shared" si="32"/>
        <v>178.86</v>
      </c>
      <c r="O32" s="125">
        <f t="shared" si="32"/>
        <v>178.15600000000001</v>
      </c>
      <c r="P32" s="125">
        <f t="shared" si="32"/>
        <v>0</v>
      </c>
      <c r="Q32" s="125">
        <f t="shared" si="32"/>
        <v>0</v>
      </c>
      <c r="R32" s="208">
        <f t="shared" si="32"/>
        <v>0</v>
      </c>
      <c r="S32" s="247">
        <f>IFERROR(INDEX(S$13:S$25,$D$1,0)/INDEX($V$13:$V$25,$D$1,0),0)</f>
        <v>0.39700038168795893</v>
      </c>
      <c r="T32" s="140">
        <f>IFERROR(INDEX(T$13:T$25,$D$1,0)/INDEX($V$13:$V$25,$D$1,0),0)</f>
        <v>0.60695121129796359</v>
      </c>
      <c r="U32" s="248">
        <f>IFERROR(INDEX(U$13:U$25,$D$1,0)/INDEX($V$13:$V$25,$D$1,0),0)</f>
        <v>-3.9515929859225028E-3</v>
      </c>
      <c r="V32" s="230" t="s">
        <v>11</v>
      </c>
      <c r="W32" s="24"/>
    </row>
    <row r="33" spans="2:23" ht="16.8" outlineLevel="1" x14ac:dyDescent="0.2">
      <c r="B33" s="315" t="s">
        <v>12</v>
      </c>
      <c r="C33" s="316">
        <v>0</v>
      </c>
      <c r="D33" s="173">
        <f>IF(D$27=0,0,IF(D$9&lt;=$D$2,D32-D11,D32-D11))</f>
        <v>-0.81631197002192069</v>
      </c>
      <c r="E33" s="85">
        <f t="shared" ref="E33:F33" si="33">IF(E$27=0,0,IF(E$9&lt;=$D$2,E32-E11,E32-E11))</f>
        <v>9.2047289214631469</v>
      </c>
      <c r="F33" s="85">
        <f t="shared" si="33"/>
        <v>13.650019536438229</v>
      </c>
      <c r="G33" s="85">
        <f t="shared" ref="G33:R33" si="34">IF(G$27=0,0,IF(G$9&lt;=$D$2,G32-G11,G32-G11))</f>
        <v>5.9055101883659376</v>
      </c>
      <c r="H33" s="85">
        <f t="shared" si="34"/>
        <v>32.271813721415157</v>
      </c>
      <c r="I33" s="173">
        <f t="shared" si="34"/>
        <v>32.391813721415161</v>
      </c>
      <c r="J33" s="85">
        <f t="shared" si="34"/>
        <v>32.569071620901461</v>
      </c>
      <c r="K33" s="85">
        <f t="shared" si="34"/>
        <v>28.537289772992466</v>
      </c>
      <c r="L33" s="85">
        <f t="shared" si="34"/>
        <v>40.91455843766127</v>
      </c>
      <c r="M33" s="85">
        <f t="shared" si="34"/>
        <v>74.334145027802563</v>
      </c>
      <c r="N33" s="173">
        <f t="shared" si="34"/>
        <v>0</v>
      </c>
      <c r="O33" s="85">
        <f t="shared" si="34"/>
        <v>59.769622579885279</v>
      </c>
      <c r="P33" s="85">
        <f t="shared" si="34"/>
        <v>0</v>
      </c>
      <c r="Q33" s="85">
        <f t="shared" si="34"/>
        <v>0</v>
      </c>
      <c r="R33" s="210">
        <f t="shared" si="34"/>
        <v>0</v>
      </c>
      <c r="S33" s="249">
        <v>0</v>
      </c>
      <c r="T33" s="89">
        <v>0</v>
      </c>
      <c r="U33" s="250">
        <v>0</v>
      </c>
      <c r="V33" s="231" t="s">
        <v>13</v>
      </c>
      <c r="W33" s="25"/>
    </row>
    <row r="34" spans="2:23" ht="17.25" customHeight="1" outlineLevel="1" thickBot="1" x14ac:dyDescent="0.25">
      <c r="B34" s="317" t="s">
        <v>9</v>
      </c>
      <c r="C34" s="318">
        <v>0</v>
      </c>
      <c r="D34" s="175">
        <f>IF($D$2&lt;D$9,0,IF(AND(D11=0,D32=0),1,IF(AND(D11=0,D32&gt;0),2,IF(D32&lt;0,0,(D32/D11)))))</f>
        <v>5.1144237826748914E-2</v>
      </c>
      <c r="E34" s="127">
        <f t="shared" ref="E34:F34" si="35">IF($D$2&lt;E$9,0,IF(AND(E11=0,E32=0),1,IF(AND(E11=0,E32&gt;0),2,IF(E32&lt;0,0,(E32/E11)))))</f>
        <v>7.4901054958824309</v>
      </c>
      <c r="F34" s="127">
        <f t="shared" si="35"/>
        <v>2.0175206422040555</v>
      </c>
      <c r="G34" s="127">
        <f t="shared" ref="G34:R34" si="36">IF($D$2&lt;G$9,0,IF(AND(G11=0,G32=0),1,IF(AND(G11=0,G32&gt;0),2,IF(G32&lt;0,0,(G32/G11)))))</f>
        <v>1.1834209326207978</v>
      </c>
      <c r="H34" s="127">
        <f t="shared" si="36"/>
        <v>1.8391839348715242</v>
      </c>
      <c r="I34" s="175">
        <f t="shared" si="36"/>
        <v>1.8423043691010317</v>
      </c>
      <c r="J34" s="127">
        <f t="shared" si="36"/>
        <v>1.7805288547722493</v>
      </c>
      <c r="K34" s="127">
        <f t="shared" si="36"/>
        <v>1.5369530804653773</v>
      </c>
      <c r="L34" s="127">
        <f t="shared" si="36"/>
        <v>1.5541316957266031</v>
      </c>
      <c r="M34" s="127">
        <f t="shared" si="36"/>
        <v>1.7111555800961828</v>
      </c>
      <c r="N34" s="175">
        <f t="shared" si="36"/>
        <v>1.7111555800961828</v>
      </c>
      <c r="O34" s="127">
        <f t="shared" si="36"/>
        <v>1.5048690895218657</v>
      </c>
      <c r="P34" s="127">
        <f t="shared" si="36"/>
        <v>0</v>
      </c>
      <c r="Q34" s="127">
        <f t="shared" si="36"/>
        <v>0</v>
      </c>
      <c r="R34" s="212">
        <f t="shared" si="36"/>
        <v>0</v>
      </c>
      <c r="S34" s="251">
        <v>0</v>
      </c>
      <c r="T34" s="141">
        <v>0</v>
      </c>
      <c r="U34" s="252">
        <v>0</v>
      </c>
      <c r="V34" s="232" t="s">
        <v>14</v>
      </c>
      <c r="W34" s="25"/>
    </row>
    <row r="35" spans="2:23" ht="16.8" hidden="1" x14ac:dyDescent="0.2">
      <c r="B35" s="326" t="s">
        <v>45</v>
      </c>
      <c r="C35" s="327"/>
      <c r="D35" s="182">
        <f>D68+D101</f>
        <v>1.2110000000000001</v>
      </c>
      <c r="E35" s="87">
        <f t="shared" ref="E35:R35" si="37">E68+E101</f>
        <v>5.3999999999999986E-2</v>
      </c>
      <c r="F35" s="87">
        <f t="shared" si="37"/>
        <v>2.1270000000000002</v>
      </c>
      <c r="G35" s="87">
        <f t="shared" si="37"/>
        <v>5.1340000000000003</v>
      </c>
      <c r="H35" s="87">
        <f t="shared" si="37"/>
        <v>5.8050000000000006</v>
      </c>
      <c r="I35" s="182">
        <f t="shared" si="37"/>
        <v>1.4319999999999991</v>
      </c>
      <c r="J35" s="87">
        <f t="shared" si="37"/>
        <v>8.129999999999999</v>
      </c>
      <c r="K35" s="87">
        <f t="shared" si="37"/>
        <v>10.896999999999998</v>
      </c>
      <c r="L35" s="87">
        <f t="shared" si="37"/>
        <v>15.219999999999997</v>
      </c>
      <c r="M35" s="87">
        <f t="shared" si="37"/>
        <v>29.382000000000005</v>
      </c>
      <c r="N35" s="182">
        <f t="shared" si="37"/>
        <v>0</v>
      </c>
      <c r="O35" s="87">
        <f t="shared" si="37"/>
        <v>5.4890000000000052</v>
      </c>
      <c r="P35" s="87">
        <f t="shared" si="37"/>
        <v>11.399999999999999</v>
      </c>
      <c r="Q35" s="87">
        <f t="shared" si="37"/>
        <v>32.494999999999997</v>
      </c>
      <c r="R35" s="220">
        <f t="shared" si="37"/>
        <v>114.248</v>
      </c>
      <c r="S35" s="253">
        <f>SUM(D35:H35)</f>
        <v>14.331</v>
      </c>
      <c r="T35" s="90">
        <f>SUM(I35:M35)</f>
        <v>65.061000000000007</v>
      </c>
      <c r="U35" s="233">
        <f>SUM(N35:R35)</f>
        <v>163.63200000000001</v>
      </c>
      <c r="V35" s="233">
        <f>SUM(S35:U35)</f>
        <v>243.024</v>
      </c>
      <c r="W35" s="28"/>
    </row>
    <row r="36" spans="2:23" ht="17.399999999999999" hidden="1" thickBot="1" x14ac:dyDescent="0.25">
      <c r="B36" s="322" t="s">
        <v>46</v>
      </c>
      <c r="C36" s="323"/>
      <c r="D36" s="183">
        <f t="shared" ref="D36:R36" si="38">D69+D102</f>
        <v>1.1070000000000002</v>
      </c>
      <c r="E36" s="114">
        <f t="shared" si="38"/>
        <v>1.7320000000000004</v>
      </c>
      <c r="F36" s="114">
        <f t="shared" si="38"/>
        <v>2.7489999999999997</v>
      </c>
      <c r="G36" s="114">
        <f t="shared" si="38"/>
        <v>23.506</v>
      </c>
      <c r="H36" s="114">
        <f t="shared" si="38"/>
        <v>11.081000000000003</v>
      </c>
      <c r="I36" s="183">
        <f t="shared" si="38"/>
        <v>1.7929999999999977</v>
      </c>
      <c r="J36" s="114">
        <f t="shared" si="38"/>
        <v>9.9690000000000012</v>
      </c>
      <c r="K36" s="114">
        <f t="shared" si="38"/>
        <v>17.398999999999997</v>
      </c>
      <c r="L36" s="114">
        <f t="shared" si="38"/>
        <v>23.202999999999999</v>
      </c>
      <c r="M36" s="114">
        <f t="shared" si="38"/>
        <v>72.845999999999989</v>
      </c>
      <c r="N36" s="182">
        <f t="shared" si="38"/>
        <v>2.48200000000001</v>
      </c>
      <c r="O36" s="108">
        <f t="shared" si="38"/>
        <v>14.146999999999997</v>
      </c>
      <c r="P36" s="108">
        <f t="shared" si="38"/>
        <v>25.784000000000006</v>
      </c>
      <c r="Q36" s="108">
        <f t="shared" si="38"/>
        <v>24.963999999999988</v>
      </c>
      <c r="R36" s="222">
        <f t="shared" si="38"/>
        <v>123.80800000000002</v>
      </c>
      <c r="S36" s="254">
        <f>SUM(D36:H36)</f>
        <v>40.175000000000004</v>
      </c>
      <c r="T36" s="116">
        <f>SUM(I36:M36)</f>
        <v>125.20999999999998</v>
      </c>
      <c r="U36" s="234">
        <f>SUM(N36:R36)</f>
        <v>191.185</v>
      </c>
      <c r="V36" s="234">
        <f>SUM(S36:U36)</f>
        <v>356.57</v>
      </c>
      <c r="W36" s="28"/>
    </row>
    <row r="37" spans="2:23" ht="17.399999999999999" thickBot="1" x14ac:dyDescent="0.25">
      <c r="B37" s="26"/>
      <c r="C37" s="27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8"/>
      <c r="U37" s="28"/>
      <c r="V37" s="28"/>
      <c r="W37" s="28"/>
    </row>
    <row r="38" spans="2:23" ht="21.6" thickBot="1" x14ac:dyDescent="0.25">
      <c r="B38" s="312" t="s">
        <v>38</v>
      </c>
      <c r="C38" s="313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4"/>
      <c r="W38" s="29"/>
    </row>
    <row r="39" spans="2:23" ht="16.8" x14ac:dyDescent="0.2">
      <c r="B39" s="117"/>
      <c r="C39" s="142" t="s">
        <v>0</v>
      </c>
      <c r="D39" s="153">
        <f t="shared" ref="D39:V39" si="39">D$6</f>
        <v>1</v>
      </c>
      <c r="E39" s="118">
        <f t="shared" si="39"/>
        <v>1</v>
      </c>
      <c r="F39" s="118">
        <f t="shared" si="39"/>
        <v>1</v>
      </c>
      <c r="G39" s="118">
        <f t="shared" si="39"/>
        <v>1</v>
      </c>
      <c r="H39" s="118">
        <f t="shared" si="39"/>
        <v>1</v>
      </c>
      <c r="I39" s="153">
        <f t="shared" si="39"/>
        <v>2</v>
      </c>
      <c r="J39" s="118">
        <f t="shared" si="39"/>
        <v>2</v>
      </c>
      <c r="K39" s="118">
        <f t="shared" si="39"/>
        <v>2</v>
      </c>
      <c r="L39" s="118">
        <f t="shared" si="39"/>
        <v>2</v>
      </c>
      <c r="M39" s="118">
        <v>2</v>
      </c>
      <c r="N39" s="153">
        <v>3</v>
      </c>
      <c r="O39" s="191">
        <f t="shared" si="39"/>
        <v>3</v>
      </c>
      <c r="P39" s="191">
        <f t="shared" si="39"/>
        <v>3</v>
      </c>
      <c r="Q39" s="191">
        <f t="shared" si="39"/>
        <v>3</v>
      </c>
      <c r="R39" s="192">
        <f t="shared" si="39"/>
        <v>3</v>
      </c>
      <c r="S39" s="324">
        <f t="shared" si="39"/>
        <v>1</v>
      </c>
      <c r="T39" s="320">
        <f t="shared" si="39"/>
        <v>2</v>
      </c>
      <c r="U39" s="328">
        <f t="shared" si="39"/>
        <v>3</v>
      </c>
      <c r="V39" s="328" t="str">
        <f t="shared" si="39"/>
        <v>QTR</v>
      </c>
      <c r="W39" s="2"/>
    </row>
    <row r="40" spans="2:23" ht="16.8" x14ac:dyDescent="0.2">
      <c r="B40" s="109"/>
      <c r="C40" s="143" t="s">
        <v>2</v>
      </c>
      <c r="D40" s="155">
        <f t="shared" ref="D40:V40" si="40">D7</f>
        <v>1</v>
      </c>
      <c r="E40" s="76">
        <f t="shared" si="40"/>
        <v>2</v>
      </c>
      <c r="F40" s="76">
        <f t="shared" si="40"/>
        <v>3</v>
      </c>
      <c r="G40" s="76">
        <f t="shared" ref="G40:R40" si="41">G7</f>
        <v>4</v>
      </c>
      <c r="H40" s="76">
        <f t="shared" si="41"/>
        <v>5</v>
      </c>
      <c r="I40" s="155">
        <f t="shared" si="41"/>
        <v>5</v>
      </c>
      <c r="J40" s="76">
        <f t="shared" si="41"/>
        <v>6</v>
      </c>
      <c r="K40" s="76">
        <f t="shared" si="41"/>
        <v>7</v>
      </c>
      <c r="L40" s="76">
        <f t="shared" si="41"/>
        <v>8</v>
      </c>
      <c r="M40" s="76">
        <f t="shared" si="41"/>
        <v>9</v>
      </c>
      <c r="N40" s="155" t="str">
        <f t="shared" si="41"/>
        <v>9b</v>
      </c>
      <c r="O40" s="76">
        <f t="shared" si="41"/>
        <v>10</v>
      </c>
      <c r="P40" s="76">
        <f t="shared" si="41"/>
        <v>11</v>
      </c>
      <c r="Q40" s="76">
        <f t="shared" si="41"/>
        <v>12</v>
      </c>
      <c r="R40" s="194">
        <f t="shared" si="41"/>
        <v>13</v>
      </c>
      <c r="S40" s="325">
        <f t="shared" si="40"/>
        <v>0</v>
      </c>
      <c r="T40" s="321">
        <f t="shared" si="40"/>
        <v>0</v>
      </c>
      <c r="U40" s="329">
        <f t="shared" si="40"/>
        <v>0</v>
      </c>
      <c r="V40" s="329">
        <f t="shared" si="40"/>
        <v>0</v>
      </c>
      <c r="W40" s="2"/>
    </row>
    <row r="41" spans="2:23" ht="16.8" x14ac:dyDescent="0.2">
      <c r="B41" s="109"/>
      <c r="C41" s="143" t="s">
        <v>3</v>
      </c>
      <c r="D41" s="157">
        <f>D$8</f>
        <v>45931</v>
      </c>
      <c r="E41" s="77">
        <f t="shared" ref="E41:V41" si="42">E$8</f>
        <v>45936</v>
      </c>
      <c r="F41" s="77">
        <f t="shared" si="42"/>
        <v>45943</v>
      </c>
      <c r="G41" s="77">
        <f t="shared" si="42"/>
        <v>45950</v>
      </c>
      <c r="H41" s="77">
        <f t="shared" si="42"/>
        <v>45957</v>
      </c>
      <c r="I41" s="184">
        <f t="shared" si="42"/>
        <v>45962</v>
      </c>
      <c r="J41" s="77">
        <f t="shared" si="42"/>
        <v>45964</v>
      </c>
      <c r="K41" s="77">
        <f t="shared" si="42"/>
        <v>45971</v>
      </c>
      <c r="L41" s="77">
        <f t="shared" si="42"/>
        <v>45978</v>
      </c>
      <c r="M41" s="77">
        <f t="shared" si="42"/>
        <v>45985</v>
      </c>
      <c r="N41" s="184">
        <f t="shared" si="42"/>
        <v>45985</v>
      </c>
      <c r="O41" s="77">
        <f t="shared" si="42"/>
        <v>45992</v>
      </c>
      <c r="P41" s="77">
        <f t="shared" si="42"/>
        <v>45999</v>
      </c>
      <c r="Q41" s="77">
        <f t="shared" si="42"/>
        <v>46006</v>
      </c>
      <c r="R41" s="196">
        <f t="shared" si="42"/>
        <v>46013</v>
      </c>
      <c r="S41" s="184">
        <f t="shared" si="42"/>
        <v>45931</v>
      </c>
      <c r="T41" s="77">
        <f t="shared" si="42"/>
        <v>45962</v>
      </c>
      <c r="U41" s="158">
        <f t="shared" si="42"/>
        <v>45992</v>
      </c>
      <c r="V41" s="158">
        <f t="shared" si="42"/>
        <v>45931</v>
      </c>
      <c r="W41" s="4"/>
    </row>
    <row r="42" spans="2:23" ht="17.399999999999999" thickBot="1" x14ac:dyDescent="0.25">
      <c r="B42" s="119"/>
      <c r="C42" s="144" t="s">
        <v>4</v>
      </c>
      <c r="D42" s="159">
        <f>D$9</f>
        <v>45935</v>
      </c>
      <c r="E42" s="78">
        <f t="shared" ref="E42:V42" si="43">E$9</f>
        <v>45942</v>
      </c>
      <c r="F42" s="78">
        <f t="shared" si="43"/>
        <v>45949</v>
      </c>
      <c r="G42" s="78">
        <f t="shared" si="43"/>
        <v>45956</v>
      </c>
      <c r="H42" s="78">
        <f t="shared" si="43"/>
        <v>45961</v>
      </c>
      <c r="I42" s="159">
        <f t="shared" si="43"/>
        <v>45963</v>
      </c>
      <c r="J42" s="78">
        <f t="shared" si="43"/>
        <v>45970</v>
      </c>
      <c r="K42" s="78">
        <f t="shared" si="43"/>
        <v>45977</v>
      </c>
      <c r="L42" s="78">
        <f t="shared" si="43"/>
        <v>45984</v>
      </c>
      <c r="M42" s="78">
        <f t="shared" si="43"/>
        <v>45991</v>
      </c>
      <c r="N42" s="159">
        <f t="shared" si="43"/>
        <v>45991</v>
      </c>
      <c r="O42" s="78">
        <f t="shared" si="43"/>
        <v>45998</v>
      </c>
      <c r="P42" s="78">
        <f t="shared" si="43"/>
        <v>46005</v>
      </c>
      <c r="Q42" s="78">
        <f t="shared" si="43"/>
        <v>46012</v>
      </c>
      <c r="R42" s="198">
        <f t="shared" si="43"/>
        <v>46022</v>
      </c>
      <c r="S42" s="159">
        <f t="shared" si="43"/>
        <v>45961</v>
      </c>
      <c r="T42" s="78">
        <f t="shared" si="43"/>
        <v>45991</v>
      </c>
      <c r="U42" s="160">
        <f t="shared" si="43"/>
        <v>46022</v>
      </c>
      <c r="V42" s="160">
        <f t="shared" si="43"/>
        <v>46022</v>
      </c>
      <c r="W42" s="4"/>
    </row>
    <row r="43" spans="2:23" ht="16.8" x14ac:dyDescent="0.2">
      <c r="B43" s="121" t="s">
        <v>5</v>
      </c>
      <c r="C43" s="145" t="s">
        <v>2</v>
      </c>
      <c r="D43" s="161">
        <f>'SI-Onshore'!D43</f>
        <v>7.32858344833488E-2</v>
      </c>
      <c r="E43" s="122">
        <f>'SI-Onshore'!E43</f>
        <v>4.7529849984605528E-2</v>
      </c>
      <c r="F43" s="122">
        <f>'SI-Onshore'!F43</f>
        <v>1.0219419105761964</v>
      </c>
      <c r="G43" s="122">
        <f>'SI-Onshore'!G43</f>
        <v>1.5999063518728245</v>
      </c>
      <c r="H43" s="122">
        <f>'SI-Onshore'!H43</f>
        <v>0.5332334027402521</v>
      </c>
      <c r="I43" s="161">
        <f>'SI-Onshore'!I43</f>
        <v>0</v>
      </c>
      <c r="J43" s="122">
        <f>'SI-Onshore'!J43</f>
        <v>0.27861877152524039</v>
      </c>
      <c r="K43" s="122">
        <f>'SI-Onshore'!K43</f>
        <v>0.97279623148854322</v>
      </c>
      <c r="L43" s="122">
        <f>'SI-Onshore'!L43</f>
        <v>1.7623734100467314</v>
      </c>
      <c r="M43" s="122">
        <f>'SI-Onshore'!M43</f>
        <v>2.6143685497287068</v>
      </c>
      <c r="N43" s="161">
        <f>'SI-Onshore'!N43</f>
        <v>0</v>
      </c>
      <c r="O43" s="122">
        <f>'SI-Onshore'!O43</f>
        <v>1.1807111714892482</v>
      </c>
      <c r="P43" s="122">
        <f>'SI-Onshore'!P43</f>
        <v>1.241126204742073</v>
      </c>
      <c r="Q43" s="122">
        <f>'SI-Onshore'!Q43</f>
        <v>2.1044218464214453</v>
      </c>
      <c r="R43" s="200">
        <f>'SI-Onshore'!R43</f>
        <v>9.5696864649007836</v>
      </c>
      <c r="S43" s="235">
        <f>SUMIF($D$6:$R$6,S$6,$D43:$R43)</f>
        <v>3.2758973496572272</v>
      </c>
      <c r="T43" s="123">
        <f>SUMIF($D$6:$R$6,T$6,$D43:$R43)</f>
        <v>5.6281569627892214</v>
      </c>
      <c r="U43" s="223">
        <f>SUMIF($D$6:$R$6,U$6,$D43:$R43)</f>
        <v>14.09594568755355</v>
      </c>
      <c r="V43" s="223">
        <f>SUM(S43:U43)</f>
        <v>23</v>
      </c>
      <c r="W43" s="19"/>
    </row>
    <row r="44" spans="2:23" s="2" customFormat="1" ht="17.399999999999999" thickBot="1" x14ac:dyDescent="0.25">
      <c r="B44" s="113"/>
      <c r="C44" s="146" t="s">
        <v>6</v>
      </c>
      <c r="D44" s="163">
        <f>D43</f>
        <v>7.32858344833488E-2</v>
      </c>
      <c r="E44" s="79">
        <f>D44+E43</f>
        <v>0.12081568446795432</v>
      </c>
      <c r="F44" s="79">
        <f t="shared" ref="F44" si="44">E44+F43</f>
        <v>1.1427575950441509</v>
      </c>
      <c r="G44" s="79">
        <f t="shared" ref="G44:R44" si="45">F44+G43</f>
        <v>2.7426639469169753</v>
      </c>
      <c r="H44" s="79">
        <f t="shared" si="45"/>
        <v>3.2758973496572272</v>
      </c>
      <c r="I44" s="163">
        <f t="shared" si="45"/>
        <v>3.2758973496572272</v>
      </c>
      <c r="J44" s="79">
        <f t="shared" si="45"/>
        <v>3.5545161211824676</v>
      </c>
      <c r="K44" s="79">
        <f t="shared" si="45"/>
        <v>4.5273123526710108</v>
      </c>
      <c r="L44" s="79">
        <f t="shared" si="45"/>
        <v>6.2896857627177418</v>
      </c>
      <c r="M44" s="79">
        <f t="shared" si="45"/>
        <v>8.9040543124464477</v>
      </c>
      <c r="N44" s="163">
        <f t="shared" si="45"/>
        <v>8.9040543124464477</v>
      </c>
      <c r="O44" s="79">
        <f t="shared" si="45"/>
        <v>10.084765483935696</v>
      </c>
      <c r="P44" s="79">
        <f t="shared" si="45"/>
        <v>11.325891688677769</v>
      </c>
      <c r="Q44" s="79">
        <f t="shared" si="45"/>
        <v>13.430313535099215</v>
      </c>
      <c r="R44" s="202">
        <f t="shared" si="45"/>
        <v>23</v>
      </c>
      <c r="S44" s="236">
        <f>IFERROR(S43/$V43,0)</f>
        <v>0.14243031955031424</v>
      </c>
      <c r="T44" s="124">
        <f>IFERROR(T43/$V43,0)</f>
        <v>0.24470247664300962</v>
      </c>
      <c r="U44" s="237">
        <f>IFERROR(U43/$V43,0)</f>
        <v>0.61286720380667614</v>
      </c>
      <c r="V44" s="224"/>
      <c r="W44" s="12"/>
    </row>
    <row r="45" spans="2:23" s="2" customFormat="1" ht="16.5" customHeight="1" x14ac:dyDescent="0.2">
      <c r="B45" s="120"/>
      <c r="C45" s="147">
        <v>0</v>
      </c>
      <c r="D45" s="284">
        <f>+'SI-Onshore'!D45+'SI-Overseas'!D45</f>
        <v>0</v>
      </c>
      <c r="E45" s="285">
        <f>+'SI-Onshore'!E45+'SI-Overseas'!E45</f>
        <v>0.12081568446795432</v>
      </c>
      <c r="F45" s="285">
        <f>+'SI-Onshore'!F45+'SI-Overseas'!F45</f>
        <v>1.0219419105761964</v>
      </c>
      <c r="G45" s="285">
        <f>+'SI-Onshore'!G45+'SI-Overseas'!G45</f>
        <v>1.5999063518728245</v>
      </c>
      <c r="H45" s="285">
        <f>+'SI-Onshore'!H45+'SI-Overseas'!H45</f>
        <v>0.5332334027402521</v>
      </c>
      <c r="I45" s="286">
        <f>+'SI-Onshore'!I45+'SI-Overseas'!I45</f>
        <v>0</v>
      </c>
      <c r="J45" s="287">
        <f>+'SI-Onshore'!J45+'SI-Overseas'!J45</f>
        <v>0.27861877152524039</v>
      </c>
      <c r="K45" s="285">
        <f>+'SI-Onshore'!K45+'SI-Overseas'!K45</f>
        <v>0.97279623148854322</v>
      </c>
      <c r="L45" s="285">
        <f>+'SI-Onshore'!L45+'SI-Overseas'!L45</f>
        <v>1.7623734100467314</v>
      </c>
      <c r="M45" s="285">
        <f>+'SI-Onshore'!M45+'SI-Overseas'!M45</f>
        <v>2.6143685497287068</v>
      </c>
      <c r="N45" s="284">
        <f>+'SI-Onshore'!N45+'SI-Overseas'!N45</f>
        <v>0</v>
      </c>
      <c r="O45" s="285">
        <f>+'SI-Onshore'!O45+'SI-Overseas'!O45</f>
        <v>1.1807111714892482</v>
      </c>
      <c r="P45" s="285">
        <f>+'SI-Onshore'!P45+'SI-Overseas'!P45</f>
        <v>1.241126204742073</v>
      </c>
      <c r="Q45" s="285">
        <f>+'SI-Onshore'!Q45+'SI-Overseas'!Q45</f>
        <v>2.1044218464214453</v>
      </c>
      <c r="R45" s="288">
        <f>+'SI-Onshore'!R45+'SI-Overseas'!R45</f>
        <v>9.5696864649007836</v>
      </c>
      <c r="S45" s="238">
        <f t="shared" ref="S45:U58" si="46">SUMIF($D$6:$R$6,S$6,$D45:$R45)</f>
        <v>3.2758973496572272</v>
      </c>
      <c r="T45" s="82">
        <f t="shared" si="46"/>
        <v>5.6281569627892214</v>
      </c>
      <c r="U45" s="110">
        <f t="shared" si="46"/>
        <v>14.09594568755355</v>
      </c>
      <c r="V45" s="110">
        <f>SUM(S45:U45)</f>
        <v>23</v>
      </c>
      <c r="W45" s="15"/>
    </row>
    <row r="46" spans="2:23" s="2" customFormat="1" ht="16.8" x14ac:dyDescent="0.2">
      <c r="B46" s="111" t="s">
        <v>2</v>
      </c>
      <c r="C46" s="148">
        <v>1</v>
      </c>
      <c r="D46" s="167">
        <f>+'SI-Onshore'!D46+'SI-Overseas'!D46</f>
        <v>4.3999999999999997E-2</v>
      </c>
      <c r="E46" s="80">
        <f>+'SI-Onshore'!E46+'SI-Overseas'!E46</f>
        <v>0.12081568446795432</v>
      </c>
      <c r="F46" s="80">
        <f>+'SI-Onshore'!F46+'SI-Overseas'!F46</f>
        <v>1.0219419105761964</v>
      </c>
      <c r="G46" s="80">
        <f>+'SI-Onshore'!G46+'SI-Overseas'!G46</f>
        <v>1.5999063518728245</v>
      </c>
      <c r="H46" s="80">
        <f>+'SI-Onshore'!H46+'SI-Overseas'!H46</f>
        <v>0.5332334027402521</v>
      </c>
      <c r="I46" s="185">
        <f>+'SI-Onshore'!I46+'SI-Overseas'!I46</f>
        <v>0</v>
      </c>
      <c r="J46" s="81">
        <f>+'SI-Onshore'!J46+'SI-Overseas'!J46</f>
        <v>0.27861877152524039</v>
      </c>
      <c r="K46" s="80">
        <f>+'SI-Onshore'!K46+'SI-Overseas'!K46</f>
        <v>0.97279623148854322</v>
      </c>
      <c r="L46" s="80">
        <f>+'SI-Onshore'!L46+'SI-Overseas'!L46</f>
        <v>1.7623734100467314</v>
      </c>
      <c r="M46" s="80">
        <f>+'SI-Onshore'!M46+'SI-Overseas'!M46</f>
        <v>2.6143685497287068</v>
      </c>
      <c r="N46" s="165">
        <f>+'SI-Onshore'!N46+'SI-Overseas'!N46</f>
        <v>0</v>
      </c>
      <c r="O46" s="80">
        <f>+'SI-Onshore'!O46+'SI-Overseas'!O46</f>
        <v>1.1807111714892482</v>
      </c>
      <c r="P46" s="80">
        <f>+'SI-Onshore'!P46+'SI-Overseas'!P46</f>
        <v>1.241126204742073</v>
      </c>
      <c r="Q46" s="80">
        <f>+'SI-Onshore'!Q46+'SI-Overseas'!Q46</f>
        <v>2.1044218464214453</v>
      </c>
      <c r="R46" s="204">
        <f>+'SI-Onshore'!R46+'SI-Overseas'!R46</f>
        <v>9.5696864649007836</v>
      </c>
      <c r="S46" s="238">
        <f t="shared" si="46"/>
        <v>3.3198973496572268</v>
      </c>
      <c r="T46" s="82">
        <f t="shared" si="46"/>
        <v>5.6281569627892214</v>
      </c>
      <c r="U46" s="110">
        <f t="shared" si="46"/>
        <v>14.09594568755355</v>
      </c>
      <c r="V46" s="110">
        <f>SUM(S46:U46)</f>
        <v>23.043999999999997</v>
      </c>
      <c r="W46" s="15"/>
    </row>
    <row r="47" spans="2:23" s="2" customFormat="1" ht="16.8" x14ac:dyDescent="0.2">
      <c r="B47" s="111"/>
      <c r="C47" s="148">
        <v>2</v>
      </c>
      <c r="D47" s="169">
        <f t="shared" ref="D47:D58" si="47">IF(IF($C47&lt;=$D$1,D46,0)=0,"-",IF($C47&lt;=$D$1,D46,0))</f>
        <v>4.3999999999999997E-2</v>
      </c>
      <c r="E47" s="289">
        <f>+'SI-Onshore'!E47+'SI-Overseas'!E47</f>
        <v>0.54699999999999993</v>
      </c>
      <c r="F47" s="285">
        <f>+'SI-Onshore'!F47+'SI-Overseas'!F47</f>
        <v>1.0219419105761964</v>
      </c>
      <c r="G47" s="285">
        <f>+'SI-Onshore'!G47+'SI-Overseas'!G47</f>
        <v>1.5999063518728245</v>
      </c>
      <c r="H47" s="285">
        <f>+'SI-Onshore'!H47+'SI-Overseas'!H47</f>
        <v>0.10704908720820439</v>
      </c>
      <c r="I47" s="286">
        <f>+'SI-Onshore'!I47+'SI-Overseas'!I47</f>
        <v>0</v>
      </c>
      <c r="J47" s="287">
        <f>+'SI-Onshore'!J47+'SI-Overseas'!J47</f>
        <v>0.27861877152524039</v>
      </c>
      <c r="K47" s="285">
        <f>+'SI-Onshore'!K47+'SI-Overseas'!K47</f>
        <v>0.97279623148854322</v>
      </c>
      <c r="L47" s="285">
        <f>+'SI-Onshore'!L47+'SI-Overseas'!L47</f>
        <v>1.7623734100467314</v>
      </c>
      <c r="M47" s="285">
        <f>+'SI-Onshore'!M47+'SI-Overseas'!M47</f>
        <v>2.6143685497287068</v>
      </c>
      <c r="N47" s="284">
        <f>+'SI-Onshore'!N47+'SI-Overseas'!N47</f>
        <v>0</v>
      </c>
      <c r="O47" s="285">
        <f>+'SI-Onshore'!O47+'SI-Overseas'!O47</f>
        <v>1.1807111714892482</v>
      </c>
      <c r="P47" s="285">
        <f>+'SI-Onshore'!P47+'SI-Overseas'!P47</f>
        <v>1.241126204742073</v>
      </c>
      <c r="Q47" s="285">
        <f>+'SI-Onshore'!Q47+'SI-Overseas'!Q47</f>
        <v>2.1044218464214453</v>
      </c>
      <c r="R47" s="288">
        <f>+'SI-Onshore'!R47+'SI-Overseas'!R47</f>
        <v>9.5696864649007836</v>
      </c>
      <c r="S47" s="270">
        <f t="shared" si="46"/>
        <v>3.319897349657225</v>
      </c>
      <c r="T47" s="271">
        <f t="shared" si="46"/>
        <v>5.6281569627892214</v>
      </c>
      <c r="U47" s="272">
        <f t="shared" si="46"/>
        <v>14.09594568755355</v>
      </c>
      <c r="V47" s="272">
        <f t="shared" ref="V47:V58" si="48">SUM(S47:U47)</f>
        <v>23.043999999999997</v>
      </c>
      <c r="W47" s="15"/>
    </row>
    <row r="48" spans="2:23" s="2" customFormat="1" ht="16.8" x14ac:dyDescent="0.2">
      <c r="B48" s="111"/>
      <c r="C48" s="148">
        <v>3</v>
      </c>
      <c r="D48" s="169">
        <f t="shared" si="47"/>
        <v>4.3999999999999997E-2</v>
      </c>
      <c r="E48" s="103">
        <f t="shared" ref="E48:E58" si="49">IF(IF($C48&lt;=$D$1,E47,0)=0,"-",IF($C48&lt;=$D$1,E47,0))</f>
        <v>0.54699999999999993</v>
      </c>
      <c r="F48" s="289">
        <f>+'SI-Onshore'!F48+'SI-Overseas'!F48</f>
        <v>1.0660000000000001</v>
      </c>
      <c r="G48" s="285">
        <f>+'SI-Onshore'!G48+'SI-Overseas'!G48</f>
        <v>1.5558482624490177</v>
      </c>
      <c r="H48" s="285">
        <f>+'SI-Onshore'!H48+'SI-Overseas'!H48</f>
        <v>0.10704908720820439</v>
      </c>
      <c r="I48" s="286">
        <f>+'SI-Onshore'!I48+'SI-Overseas'!I48</f>
        <v>0</v>
      </c>
      <c r="J48" s="287">
        <f>+'SI-Onshore'!J48+'SI-Overseas'!J48</f>
        <v>0.27861877152524039</v>
      </c>
      <c r="K48" s="285">
        <f>+'SI-Onshore'!K48+'SI-Overseas'!K48</f>
        <v>0.97279623148854322</v>
      </c>
      <c r="L48" s="285">
        <f>+'SI-Onshore'!L48+'SI-Overseas'!L48</f>
        <v>1.7623734100467314</v>
      </c>
      <c r="M48" s="285">
        <f>+'SI-Onshore'!M48+'SI-Overseas'!M48</f>
        <v>2.6143685497287068</v>
      </c>
      <c r="N48" s="284">
        <f>+'SI-Onshore'!N48+'SI-Overseas'!N48</f>
        <v>0</v>
      </c>
      <c r="O48" s="285">
        <f>+'SI-Onshore'!O48+'SI-Overseas'!O48</f>
        <v>1.1807111714892482</v>
      </c>
      <c r="P48" s="285">
        <f>+'SI-Onshore'!P48+'SI-Overseas'!P48</f>
        <v>1.241126204742073</v>
      </c>
      <c r="Q48" s="285">
        <f>+'SI-Onshore'!Q48+'SI-Overseas'!Q48</f>
        <v>2.1044218464214453</v>
      </c>
      <c r="R48" s="288">
        <f>+'SI-Onshore'!R48+'SI-Overseas'!R48</f>
        <v>9.5696864649007836</v>
      </c>
      <c r="S48" s="263">
        <f t="shared" si="46"/>
        <v>3.3198973496572224</v>
      </c>
      <c r="T48" s="264">
        <f t="shared" si="46"/>
        <v>5.6281569627892214</v>
      </c>
      <c r="U48" s="265">
        <f t="shared" si="46"/>
        <v>14.09594568755355</v>
      </c>
      <c r="V48" s="265">
        <f t="shared" si="48"/>
        <v>23.043999999999997</v>
      </c>
      <c r="W48" s="15"/>
    </row>
    <row r="49" spans="2:23" s="2" customFormat="1" ht="16.8" x14ac:dyDescent="0.2">
      <c r="B49" s="111"/>
      <c r="C49" s="148">
        <v>4</v>
      </c>
      <c r="D49" s="169">
        <f t="shared" si="47"/>
        <v>4.3999999999999997E-2</v>
      </c>
      <c r="E49" s="103">
        <f t="shared" si="49"/>
        <v>0.54699999999999993</v>
      </c>
      <c r="F49" s="103">
        <f t="shared" ref="F49:G58" si="50">IF(IF($C49&lt;=$D$1,F48,0)=0,"-",IF($C49&lt;=$D$1,F48,0))</f>
        <v>1.0660000000000001</v>
      </c>
      <c r="G49" s="289">
        <f>+'SI-Onshore'!G49+'SI-Overseas'!G49</f>
        <v>2.2199999999999998</v>
      </c>
      <c r="H49" s="285">
        <f>+'SI-Onshore'!H49+'SI-Overseas'!H49</f>
        <v>1.1230000000000002</v>
      </c>
      <c r="I49" s="286">
        <f>+'SI-Onshore'!I49+'SI-Overseas'!I49</f>
        <v>0</v>
      </c>
      <c r="J49" s="287">
        <f>+'SI-Onshore'!J49+'SI-Overseas'!J49</f>
        <v>0.27861877152524039</v>
      </c>
      <c r="K49" s="285">
        <f>+'SI-Onshore'!K49+'SI-Overseas'!K49</f>
        <v>0.97279623148854322</v>
      </c>
      <c r="L49" s="285">
        <f>+'SI-Onshore'!L49+'SI-Overseas'!L49</f>
        <v>1.7623734100467314</v>
      </c>
      <c r="M49" s="285">
        <f>+'SI-Onshore'!M49+'SI-Overseas'!M49</f>
        <v>2.6143685497287068</v>
      </c>
      <c r="N49" s="284">
        <f>+'SI-Onshore'!N49+'SI-Overseas'!N49</f>
        <v>0</v>
      </c>
      <c r="O49" s="285">
        <f>+'SI-Onshore'!O49+'SI-Overseas'!O49</f>
        <v>1.1807111714892482</v>
      </c>
      <c r="P49" s="285">
        <f>+'SI-Onshore'!P49+'SI-Overseas'!P49</f>
        <v>1.241126204742073</v>
      </c>
      <c r="Q49" s="285">
        <f>+'SI-Onshore'!Q49+'SI-Overseas'!Q49</f>
        <v>2.1044218464214453</v>
      </c>
      <c r="R49" s="288">
        <f>+'SI-Onshore'!R49+'SI-Overseas'!R49</f>
        <v>7.8895838145580086</v>
      </c>
      <c r="S49" s="263">
        <f t="shared" si="46"/>
        <v>5</v>
      </c>
      <c r="T49" s="264">
        <f t="shared" si="46"/>
        <v>5.6281569627892214</v>
      </c>
      <c r="U49" s="265">
        <f t="shared" si="46"/>
        <v>12.415843037210776</v>
      </c>
      <c r="V49" s="265">
        <f t="shared" si="48"/>
        <v>23.043999999999997</v>
      </c>
      <c r="W49" s="15"/>
    </row>
    <row r="50" spans="2:23" s="2" customFormat="1" ht="16.8" x14ac:dyDescent="0.2">
      <c r="B50" s="111"/>
      <c r="C50" s="148">
        <v>5</v>
      </c>
      <c r="D50" s="169">
        <f t="shared" si="47"/>
        <v>4.3999999999999997E-2</v>
      </c>
      <c r="E50" s="103">
        <f t="shared" si="49"/>
        <v>0.54699999999999993</v>
      </c>
      <c r="F50" s="103">
        <f t="shared" si="50"/>
        <v>1.0660000000000001</v>
      </c>
      <c r="G50" s="103">
        <f t="shared" si="50"/>
        <v>2.2199999999999998</v>
      </c>
      <c r="H50" s="289">
        <f>+'SI-Onshore'!H50+'SI-Overseas'!H50</f>
        <v>1.3260000000000005</v>
      </c>
      <c r="I50" s="290">
        <f>+'SI-Onshore'!I50+'SI-Overseas'!I50</f>
        <v>0</v>
      </c>
      <c r="J50" s="287">
        <f>+'SI-Onshore'!J50+'SI-Overseas'!J50</f>
        <v>0.27861877152524039</v>
      </c>
      <c r="K50" s="285">
        <f>+'SI-Onshore'!K50+'SI-Overseas'!K50</f>
        <v>0.97279623148854322</v>
      </c>
      <c r="L50" s="285">
        <f>+'SI-Onshore'!L50+'SI-Overseas'!L50</f>
        <v>1.7623734100467314</v>
      </c>
      <c r="M50" s="285">
        <f>+'SI-Onshore'!M50+'SI-Overseas'!M50</f>
        <v>2.4113685497287038</v>
      </c>
      <c r="N50" s="284">
        <f>+'SI-Onshore'!N50+'SI-Overseas'!N50</f>
        <v>0</v>
      </c>
      <c r="O50" s="285">
        <f>+'SI-Onshore'!O50+'SI-Overseas'!O50</f>
        <v>1.1807111714892482</v>
      </c>
      <c r="P50" s="285">
        <f>+'SI-Onshore'!P50+'SI-Overseas'!P50</f>
        <v>1.241126204742073</v>
      </c>
      <c r="Q50" s="285">
        <f>+'SI-Onshore'!Q50+'SI-Overseas'!Q50</f>
        <v>2.1044218464214453</v>
      </c>
      <c r="R50" s="288">
        <f>+'SI-Onshore'!R50+'SI-Overseas'!R50</f>
        <v>7.8895838145580086</v>
      </c>
      <c r="S50" s="263">
        <f t="shared" si="46"/>
        <v>5.2030000000000003</v>
      </c>
      <c r="T50" s="264">
        <f t="shared" si="46"/>
        <v>5.4251569627892184</v>
      </c>
      <c r="U50" s="265">
        <f t="shared" si="46"/>
        <v>12.415843037210776</v>
      </c>
      <c r="V50" s="265">
        <f t="shared" si="48"/>
        <v>23.043999999999997</v>
      </c>
      <c r="W50" s="15"/>
    </row>
    <row r="51" spans="2:23" s="2" customFormat="1" ht="16.8" x14ac:dyDescent="0.2">
      <c r="B51" s="111"/>
      <c r="C51" s="148">
        <v>6</v>
      </c>
      <c r="D51" s="169">
        <f t="shared" si="47"/>
        <v>4.3999999999999997E-2</v>
      </c>
      <c r="E51" s="103">
        <f t="shared" si="49"/>
        <v>0.54699999999999993</v>
      </c>
      <c r="F51" s="103">
        <f t="shared" si="50"/>
        <v>1.0660000000000001</v>
      </c>
      <c r="G51" s="103">
        <f t="shared" si="50"/>
        <v>2.2199999999999998</v>
      </c>
      <c r="H51" s="103">
        <f t="shared" ref="H51:I58" si="51">IF(IF($C51&lt;=$D$1,H50,0)=0,"-",IF($C51&lt;=$D$1,H50,0))</f>
        <v>1.3260000000000005</v>
      </c>
      <c r="I51" s="169" t="str">
        <f t="shared" si="51"/>
        <v>-</v>
      </c>
      <c r="J51" s="289">
        <f>+'SI-Onshore'!J51+'SI-Overseas'!J51</f>
        <v>6.2999999999999723E-2</v>
      </c>
      <c r="K51" s="285">
        <f>+'SI-Onshore'!K51+'SI-Overseas'!K51</f>
        <v>0.97279623148854322</v>
      </c>
      <c r="L51" s="285">
        <f>+'SI-Onshore'!L51+'SI-Overseas'!L51</f>
        <v>1.7623734100467314</v>
      </c>
      <c r="M51" s="285">
        <f>+'SI-Onshore'!M51+'SI-Overseas'!M51</f>
        <v>2.6269873212539467</v>
      </c>
      <c r="N51" s="284">
        <f>+'SI-Onshore'!N51+'SI-Overseas'!N51</f>
        <v>0</v>
      </c>
      <c r="O51" s="285">
        <f>+'SI-Onshore'!O51+'SI-Overseas'!O51</f>
        <v>1.1807111714892482</v>
      </c>
      <c r="P51" s="285">
        <f>+'SI-Onshore'!P51+'SI-Overseas'!P51</f>
        <v>1.241126204742073</v>
      </c>
      <c r="Q51" s="285">
        <f>+'SI-Onshore'!Q51+'SI-Overseas'!Q51</f>
        <v>2.1044218464214453</v>
      </c>
      <c r="R51" s="288">
        <f>+'SI-Onshore'!R51+'SI-Overseas'!R51</f>
        <v>7.8895838145580086</v>
      </c>
      <c r="S51" s="263">
        <f t="shared" si="46"/>
        <v>5.2030000000000003</v>
      </c>
      <c r="T51" s="264">
        <f t="shared" si="46"/>
        <v>5.4251569627892211</v>
      </c>
      <c r="U51" s="265">
        <f t="shared" si="46"/>
        <v>12.415843037210776</v>
      </c>
      <c r="V51" s="265">
        <f>SUM(S51:U51)</f>
        <v>23.043999999999997</v>
      </c>
      <c r="W51" s="14"/>
    </row>
    <row r="52" spans="2:23" s="2" customFormat="1" ht="16.8" x14ac:dyDescent="0.2">
      <c r="B52" s="111"/>
      <c r="C52" s="148">
        <v>7</v>
      </c>
      <c r="D52" s="169">
        <f t="shared" si="47"/>
        <v>4.3999999999999997E-2</v>
      </c>
      <c r="E52" s="103">
        <f t="shared" si="49"/>
        <v>0.54699999999999993</v>
      </c>
      <c r="F52" s="103">
        <f t="shared" si="50"/>
        <v>1.0660000000000001</v>
      </c>
      <c r="G52" s="103">
        <f t="shared" si="50"/>
        <v>2.2199999999999998</v>
      </c>
      <c r="H52" s="103">
        <f t="shared" si="51"/>
        <v>1.3260000000000005</v>
      </c>
      <c r="I52" s="169" t="str">
        <f t="shared" si="51"/>
        <v>-</v>
      </c>
      <c r="J52" s="103">
        <f t="shared" ref="J52:J58" si="52">IF(IF($C52&lt;=$D$1,J51,0)=0,"-",IF($C52&lt;=$D$1,J51,0))</f>
        <v>6.2999999999999723E-2</v>
      </c>
      <c r="K52" s="289">
        <f>+'SI-Onshore'!K52+'SI-Overseas'!K52</f>
        <v>1.3490000000000002</v>
      </c>
      <c r="L52" s="285">
        <f>+'SI-Onshore'!L52+'SI-Overseas'!L52</f>
        <v>1.7623734100467314</v>
      </c>
      <c r="M52" s="285">
        <f>+'SI-Onshore'!M52+'SI-Overseas'!M52</f>
        <v>2.2507835527424875</v>
      </c>
      <c r="N52" s="284">
        <f>+'SI-Onshore'!N52+'SI-Overseas'!N52</f>
        <v>0</v>
      </c>
      <c r="O52" s="285">
        <f>+'SI-Onshore'!O52+'SI-Overseas'!O52</f>
        <v>1.1807111714892482</v>
      </c>
      <c r="P52" s="285">
        <f>+'SI-Onshore'!P52+'SI-Overseas'!P52</f>
        <v>1.241126204742073</v>
      </c>
      <c r="Q52" s="285">
        <f>+'SI-Onshore'!Q52+'SI-Overseas'!Q52</f>
        <v>2.1044218464214453</v>
      </c>
      <c r="R52" s="288">
        <f>+'SI-Onshore'!R52+'SI-Overseas'!R52</f>
        <v>7.8895838145580086</v>
      </c>
      <c r="S52" s="263">
        <f t="shared" si="46"/>
        <v>5.2030000000000003</v>
      </c>
      <c r="T52" s="264">
        <f t="shared" si="46"/>
        <v>5.4251569627892184</v>
      </c>
      <c r="U52" s="265">
        <f t="shared" si="46"/>
        <v>12.415843037210776</v>
      </c>
      <c r="V52" s="265">
        <f t="shared" si="48"/>
        <v>23.043999999999997</v>
      </c>
      <c r="W52" s="14"/>
    </row>
    <row r="53" spans="2:23" s="2" customFormat="1" ht="16.8" x14ac:dyDescent="0.2">
      <c r="B53" s="111"/>
      <c r="C53" s="148">
        <v>8</v>
      </c>
      <c r="D53" s="169">
        <f t="shared" si="47"/>
        <v>4.3999999999999997E-2</v>
      </c>
      <c r="E53" s="103">
        <f t="shared" si="49"/>
        <v>0.54699999999999993</v>
      </c>
      <c r="F53" s="103">
        <f t="shared" si="50"/>
        <v>1.0660000000000001</v>
      </c>
      <c r="G53" s="103">
        <f t="shared" si="50"/>
        <v>2.2199999999999998</v>
      </c>
      <c r="H53" s="103">
        <f t="shared" si="51"/>
        <v>1.3260000000000005</v>
      </c>
      <c r="I53" s="169" t="str">
        <f t="shared" si="51"/>
        <v>-</v>
      </c>
      <c r="J53" s="103">
        <f t="shared" si="52"/>
        <v>6.2999999999999723E-2</v>
      </c>
      <c r="K53" s="103">
        <f t="shared" ref="K53:K58" si="53">IF(IF($C53&lt;=$D$1,K52,0)=0,"-",IF($C53&lt;=$D$1,K52,0))</f>
        <v>1.3490000000000002</v>
      </c>
      <c r="L53" s="289">
        <f>+'SI-Onshore'!L53+'SI-Overseas'!L53</f>
        <v>3.2679999999999989</v>
      </c>
      <c r="M53" s="285">
        <f>+'SI-Onshore'!M53+'SI-Overseas'!M53</f>
        <v>0.74515696278922139</v>
      </c>
      <c r="N53" s="284">
        <f>+'SI-Onshore'!N53+'SI-Overseas'!N53</f>
        <v>0</v>
      </c>
      <c r="O53" s="285">
        <f>+'SI-Onshore'!O53+'SI-Overseas'!O53</f>
        <v>1.1807111714892482</v>
      </c>
      <c r="P53" s="285">
        <f>+'SI-Onshore'!P53+'SI-Overseas'!P53</f>
        <v>1.241126204742073</v>
      </c>
      <c r="Q53" s="285">
        <f>+'SI-Onshore'!Q53+'SI-Overseas'!Q53</f>
        <v>2.1044218464214453</v>
      </c>
      <c r="R53" s="288">
        <f>+'SI-Onshore'!R53+'SI-Overseas'!R53</f>
        <v>7.8895838145580086</v>
      </c>
      <c r="S53" s="263">
        <f t="shared" si="46"/>
        <v>5.2030000000000003</v>
      </c>
      <c r="T53" s="264">
        <f t="shared" si="46"/>
        <v>5.4251569627892202</v>
      </c>
      <c r="U53" s="265">
        <f t="shared" si="46"/>
        <v>12.415843037210776</v>
      </c>
      <c r="V53" s="265">
        <f t="shared" si="48"/>
        <v>23.043999999999997</v>
      </c>
      <c r="W53" s="14"/>
    </row>
    <row r="54" spans="2:23" s="2" customFormat="1" ht="16.8" x14ac:dyDescent="0.2">
      <c r="B54" s="111"/>
      <c r="C54" s="148">
        <v>9</v>
      </c>
      <c r="D54" s="169">
        <f t="shared" si="47"/>
        <v>4.3999999999999997E-2</v>
      </c>
      <c r="E54" s="103">
        <f t="shared" si="49"/>
        <v>0.54699999999999993</v>
      </c>
      <c r="F54" s="103">
        <f t="shared" si="50"/>
        <v>1.0660000000000001</v>
      </c>
      <c r="G54" s="103">
        <f t="shared" si="50"/>
        <v>2.2199999999999998</v>
      </c>
      <c r="H54" s="103">
        <f t="shared" si="51"/>
        <v>1.3260000000000005</v>
      </c>
      <c r="I54" s="169" t="str">
        <f t="shared" si="51"/>
        <v>-</v>
      </c>
      <c r="J54" s="103">
        <f t="shared" si="52"/>
        <v>6.2999999999999723E-2</v>
      </c>
      <c r="K54" s="103">
        <f t="shared" si="53"/>
        <v>1.3490000000000002</v>
      </c>
      <c r="L54" s="103">
        <f>IF(IF($C54&lt;=$D$1,L53,0)=0,"-",IF($C54&lt;=$D$1,L53,0))</f>
        <v>3.2679999999999989</v>
      </c>
      <c r="M54" s="289">
        <f>+'SI-Onshore'!M54+'SI-Overseas'!M54</f>
        <v>2.9250000000000007</v>
      </c>
      <c r="N54" s="290">
        <f>+'SI-Onshore'!N54+'SI-Overseas'!N54</f>
        <v>0</v>
      </c>
      <c r="O54" s="285">
        <f>+'SI-Onshore'!O54+'SI-Overseas'!O54</f>
        <v>1.1807111714892482</v>
      </c>
      <c r="P54" s="285">
        <f>+'SI-Onshore'!P54+'SI-Overseas'!P54</f>
        <v>1.241126204742073</v>
      </c>
      <c r="Q54" s="285">
        <f>+'SI-Onshore'!Q54+'SI-Overseas'!Q54</f>
        <v>2.1044218464214453</v>
      </c>
      <c r="R54" s="288">
        <f>+'SI-Onshore'!R54+'SI-Overseas'!R54</f>
        <v>5.7097407773472284</v>
      </c>
      <c r="S54" s="263">
        <f t="shared" si="46"/>
        <v>5.2030000000000003</v>
      </c>
      <c r="T54" s="264">
        <f t="shared" si="46"/>
        <v>7.6049999999999995</v>
      </c>
      <c r="U54" s="265">
        <f t="shared" si="46"/>
        <v>10.235999999999995</v>
      </c>
      <c r="V54" s="265">
        <f t="shared" si="48"/>
        <v>23.043999999999997</v>
      </c>
      <c r="W54" s="14"/>
    </row>
    <row r="55" spans="2:23" s="2" customFormat="1" ht="16.8" x14ac:dyDescent="0.2">
      <c r="B55" s="111"/>
      <c r="C55" s="148">
        <v>10</v>
      </c>
      <c r="D55" s="169">
        <f t="shared" si="47"/>
        <v>4.3999999999999997E-2</v>
      </c>
      <c r="E55" s="103">
        <f t="shared" si="49"/>
        <v>0.54699999999999993</v>
      </c>
      <c r="F55" s="103">
        <f t="shared" si="50"/>
        <v>1.0660000000000001</v>
      </c>
      <c r="G55" s="103">
        <f t="shared" si="50"/>
        <v>2.2199999999999998</v>
      </c>
      <c r="H55" s="103">
        <f t="shared" si="51"/>
        <v>1.3260000000000005</v>
      </c>
      <c r="I55" s="169" t="str">
        <f t="shared" si="51"/>
        <v>-</v>
      </c>
      <c r="J55" s="103">
        <f t="shared" si="52"/>
        <v>6.2999999999999723E-2</v>
      </c>
      <c r="K55" s="103">
        <f t="shared" si="53"/>
        <v>1.3490000000000002</v>
      </c>
      <c r="L55" s="103">
        <f>IF(IF($C55&lt;=$D$1,L54,0)=0,"-",IF($C55&lt;=$D$1,L54,0))</f>
        <v>3.2679999999999989</v>
      </c>
      <c r="M55" s="103">
        <f t="shared" ref="M55:N58" si="54">IF(IF($C55&lt;=$D$1,M54,0)=0,"-",IF($C55&lt;=$D$1,M54,0))</f>
        <v>2.9250000000000007</v>
      </c>
      <c r="N55" s="169" t="str">
        <f t="shared" si="54"/>
        <v>-</v>
      </c>
      <c r="O55" s="289">
        <f>+'SI-Onshore'!O55+'SI-Overseas'!O55</f>
        <v>0.9610000000000003</v>
      </c>
      <c r="P55" s="285">
        <f>+'SI-Onshore'!P55+'SI-Overseas'!P55</f>
        <v>0</v>
      </c>
      <c r="Q55" s="285">
        <f>+'SI-Onshore'!Q55+'SI-Overseas'!Q55</f>
        <v>0</v>
      </c>
      <c r="R55" s="288">
        <f>+'SI-Onshore'!R55+'SI-Overseas'!R55</f>
        <v>0</v>
      </c>
      <c r="S55" s="263">
        <f t="shared" si="46"/>
        <v>5.2030000000000003</v>
      </c>
      <c r="T55" s="264">
        <f t="shared" si="46"/>
        <v>7.6049999999999995</v>
      </c>
      <c r="U55" s="265">
        <f t="shared" si="46"/>
        <v>0.9610000000000003</v>
      </c>
      <c r="V55" s="265">
        <f t="shared" si="48"/>
        <v>13.769</v>
      </c>
      <c r="W55" s="14"/>
    </row>
    <row r="56" spans="2:23" s="2" customFormat="1" ht="16.8" x14ac:dyDescent="0.2">
      <c r="B56" s="111"/>
      <c r="C56" s="148">
        <v>11</v>
      </c>
      <c r="D56" s="169" t="str">
        <f t="shared" si="47"/>
        <v>-</v>
      </c>
      <c r="E56" s="103" t="str">
        <f t="shared" si="49"/>
        <v>-</v>
      </c>
      <c r="F56" s="103" t="str">
        <f t="shared" si="50"/>
        <v>-</v>
      </c>
      <c r="G56" s="103" t="str">
        <f t="shared" si="50"/>
        <v>-</v>
      </c>
      <c r="H56" s="103" t="str">
        <f t="shared" si="51"/>
        <v>-</v>
      </c>
      <c r="I56" s="169" t="str">
        <f t="shared" si="51"/>
        <v>-</v>
      </c>
      <c r="J56" s="103" t="str">
        <f t="shared" si="52"/>
        <v>-</v>
      </c>
      <c r="K56" s="103" t="str">
        <f t="shared" si="53"/>
        <v>-</v>
      </c>
      <c r="L56" s="103" t="str">
        <f>IF(IF($C56&lt;=$D$1,L55,0)=0,"-",IF($C56&lt;=$D$1,L55,0))</f>
        <v>-</v>
      </c>
      <c r="M56" s="103" t="str">
        <f t="shared" si="54"/>
        <v>-</v>
      </c>
      <c r="N56" s="169" t="str">
        <f t="shared" si="54"/>
        <v>-</v>
      </c>
      <c r="O56" s="103" t="str">
        <f>IF(IF($C56&lt;=$D$1,O55,0)=0,"-",IF($C56&lt;=$D$1,O55,0))</f>
        <v>-</v>
      </c>
      <c r="P56" s="289">
        <f>+'SI-Onshore'!P56+'SI-Overseas'!P56</f>
        <v>0</v>
      </c>
      <c r="Q56" s="285">
        <f>+'SI-Onshore'!Q56+'SI-Overseas'!Q56</f>
        <v>0</v>
      </c>
      <c r="R56" s="288">
        <f>+'SI-Onshore'!R56+'SI-Overseas'!R56</f>
        <v>0</v>
      </c>
      <c r="S56" s="263">
        <f t="shared" si="46"/>
        <v>0</v>
      </c>
      <c r="T56" s="264">
        <f t="shared" si="46"/>
        <v>0</v>
      </c>
      <c r="U56" s="265">
        <f t="shared" si="46"/>
        <v>0</v>
      </c>
      <c r="V56" s="265">
        <f t="shared" si="48"/>
        <v>0</v>
      </c>
      <c r="W56" s="14"/>
    </row>
    <row r="57" spans="2:23" s="2" customFormat="1" ht="16.8" x14ac:dyDescent="0.2">
      <c r="B57" s="111"/>
      <c r="C57" s="148">
        <v>12</v>
      </c>
      <c r="D57" s="169" t="str">
        <f t="shared" si="47"/>
        <v>-</v>
      </c>
      <c r="E57" s="103" t="str">
        <f t="shared" si="49"/>
        <v>-</v>
      </c>
      <c r="F57" s="103" t="str">
        <f t="shared" si="50"/>
        <v>-</v>
      </c>
      <c r="G57" s="103" t="str">
        <f t="shared" si="50"/>
        <v>-</v>
      </c>
      <c r="H57" s="103" t="str">
        <f t="shared" si="51"/>
        <v>-</v>
      </c>
      <c r="I57" s="169" t="str">
        <f t="shared" si="51"/>
        <v>-</v>
      </c>
      <c r="J57" s="103" t="str">
        <f t="shared" si="52"/>
        <v>-</v>
      </c>
      <c r="K57" s="103" t="str">
        <f t="shared" si="53"/>
        <v>-</v>
      </c>
      <c r="L57" s="103" t="str">
        <f>IF(IF($C57&lt;=$D$1,L56,0)=0,"-",IF($C57&lt;=$D$1,L56,0))</f>
        <v>-</v>
      </c>
      <c r="M57" s="103" t="str">
        <f t="shared" si="54"/>
        <v>-</v>
      </c>
      <c r="N57" s="169" t="str">
        <f t="shared" si="54"/>
        <v>-</v>
      </c>
      <c r="O57" s="103" t="str">
        <f>IF(IF($C57&lt;=$D$1,O56,0)=0,"-",IF($C57&lt;=$D$1,O56,0))</f>
        <v>-</v>
      </c>
      <c r="P57" s="103" t="str">
        <f>IF(IF($C57&lt;=$D$1,P56,0)=0,"-",IF($C57&lt;=$D$1,P56,0))</f>
        <v>-</v>
      </c>
      <c r="Q57" s="289">
        <f>+'SI-Onshore'!Q57+'SI-Overseas'!Q57</f>
        <v>0</v>
      </c>
      <c r="R57" s="288">
        <f>+'SI-Onshore'!R57+'SI-Overseas'!R57</f>
        <v>0</v>
      </c>
      <c r="S57" s="263">
        <f t="shared" si="46"/>
        <v>0</v>
      </c>
      <c r="T57" s="264">
        <f t="shared" si="46"/>
        <v>0</v>
      </c>
      <c r="U57" s="265">
        <f t="shared" si="46"/>
        <v>0</v>
      </c>
      <c r="V57" s="265">
        <f t="shared" si="48"/>
        <v>0</v>
      </c>
      <c r="W57" s="14"/>
    </row>
    <row r="58" spans="2:23" s="2" customFormat="1" ht="17.399999999999999" thickBot="1" x14ac:dyDescent="0.25">
      <c r="B58" s="111"/>
      <c r="C58" s="148">
        <v>13</v>
      </c>
      <c r="D58" s="169" t="str">
        <f t="shared" si="47"/>
        <v>-</v>
      </c>
      <c r="E58" s="103" t="str">
        <f t="shared" si="49"/>
        <v>-</v>
      </c>
      <c r="F58" s="103" t="str">
        <f t="shared" si="50"/>
        <v>-</v>
      </c>
      <c r="G58" s="103" t="str">
        <f t="shared" si="50"/>
        <v>-</v>
      </c>
      <c r="H58" s="103" t="str">
        <f t="shared" si="51"/>
        <v>-</v>
      </c>
      <c r="I58" s="169" t="str">
        <f t="shared" si="51"/>
        <v>-</v>
      </c>
      <c r="J58" s="103" t="str">
        <f t="shared" si="52"/>
        <v>-</v>
      </c>
      <c r="K58" s="103" t="str">
        <f t="shared" si="53"/>
        <v>-</v>
      </c>
      <c r="L58" s="103" t="str">
        <f>IF(IF($C58&lt;=$D$1,L57,0)=0,"-",IF($C58&lt;=$D$1,L57,0))</f>
        <v>-</v>
      </c>
      <c r="M58" s="103" t="str">
        <f t="shared" si="54"/>
        <v>-</v>
      </c>
      <c r="N58" s="169" t="str">
        <f t="shared" si="54"/>
        <v>-</v>
      </c>
      <c r="O58" s="103" t="str">
        <f>IF(IF($C58&lt;=$D$1,O57,0)=0,"-",IF($C58&lt;=$D$1,O57,0))</f>
        <v>-</v>
      </c>
      <c r="P58" s="103" t="str">
        <f>IF(IF($C58&lt;=$D$1,P57,0)=0,"-",IF($C58&lt;=$D$1,P57,0))</f>
        <v>-</v>
      </c>
      <c r="Q58" s="103" t="str">
        <f>IF(IF($C58&lt;=$D$1,Q57,0)=0,"-",IF($C58&lt;=$D$1,Q57,0))</f>
        <v>-</v>
      </c>
      <c r="R58" s="289">
        <f>+'SI-Onshore'!R58+'SI-Overseas'!R58</f>
        <v>0</v>
      </c>
      <c r="S58" s="263">
        <f t="shared" si="46"/>
        <v>0</v>
      </c>
      <c r="T58" s="264">
        <f t="shared" si="46"/>
        <v>0</v>
      </c>
      <c r="U58" s="265">
        <f t="shared" si="46"/>
        <v>0</v>
      </c>
      <c r="V58" s="265">
        <f t="shared" si="48"/>
        <v>0</v>
      </c>
      <c r="W58" s="14"/>
    </row>
    <row r="59" spans="2:23" s="2" customFormat="1" ht="16.8" x14ac:dyDescent="0.2">
      <c r="B59" s="310" t="s">
        <v>7</v>
      </c>
      <c r="C59" s="311">
        <v>0</v>
      </c>
      <c r="D59" s="171">
        <f>INDEX(D46:D58,MATCH($D$1,$C$46:$C$58,0))</f>
        <v>4.3999999999999997E-2</v>
      </c>
      <c r="E59" s="125">
        <f t="shared" ref="E59:G59" si="55">INDEX(E46:E58,MATCH($D$1,$C$46:$C$58,0))</f>
        <v>0.54699999999999993</v>
      </c>
      <c r="F59" s="125">
        <f t="shared" si="55"/>
        <v>1.0660000000000001</v>
      </c>
      <c r="G59" s="125">
        <f t="shared" si="55"/>
        <v>2.2199999999999998</v>
      </c>
      <c r="H59" s="125">
        <v>0</v>
      </c>
      <c r="I59" s="171">
        <v>0</v>
      </c>
      <c r="J59" s="125">
        <v>0</v>
      </c>
      <c r="K59" s="125">
        <v>0</v>
      </c>
      <c r="L59" s="125">
        <v>0</v>
      </c>
      <c r="M59" s="125">
        <v>0</v>
      </c>
      <c r="N59" s="171">
        <v>0</v>
      </c>
      <c r="O59" s="125">
        <v>0</v>
      </c>
      <c r="P59" s="125">
        <v>0</v>
      </c>
      <c r="Q59" s="125">
        <v>0</v>
      </c>
      <c r="R59" s="208">
        <v>0</v>
      </c>
      <c r="S59" s="240">
        <f t="shared" ref="S59:V59" si="56">INDEX($D$46:$D$58,MATCH($D$1,$C$46:$C$58,0))</f>
        <v>4.3999999999999997E-2</v>
      </c>
      <c r="T59" s="126">
        <f t="shared" si="56"/>
        <v>4.3999999999999997E-2</v>
      </c>
      <c r="U59" s="225">
        <f t="shared" si="56"/>
        <v>4.3999999999999997E-2</v>
      </c>
      <c r="V59" s="225">
        <f t="shared" si="56"/>
        <v>4.3999999999999997E-2</v>
      </c>
      <c r="W59" s="20"/>
    </row>
    <row r="60" spans="2:23" s="2" customFormat="1" ht="16.5" customHeight="1" x14ac:dyDescent="0.2">
      <c r="B60" s="315" t="s">
        <v>8</v>
      </c>
      <c r="C60" s="319">
        <v>0</v>
      </c>
      <c r="D60" s="173">
        <f>IF(D$9&lt;=$D$2,D59-D43,0)</f>
        <v>-2.9285834483348802E-2</v>
      </c>
      <c r="E60" s="85">
        <f>IF(E$9&lt;=$D$2,E59-E43,0)</f>
        <v>0.49947015001539441</v>
      </c>
      <c r="F60" s="85">
        <f>IF(F$9&lt;=$D$2,F59-F43,0)</f>
        <v>4.4058089423803626E-2</v>
      </c>
      <c r="G60" s="85">
        <f t="shared" ref="G60:O60" si="57">IF(G$9&lt;=$D$2,G59-G43,0)</f>
        <v>0.62009364812717527</v>
      </c>
      <c r="H60" s="85">
        <f t="shared" si="57"/>
        <v>-0.5332334027402521</v>
      </c>
      <c r="I60" s="173">
        <f t="shared" si="57"/>
        <v>0</v>
      </c>
      <c r="J60" s="85">
        <f t="shared" si="57"/>
        <v>-0.27861877152524039</v>
      </c>
      <c r="K60" s="85">
        <f t="shared" si="57"/>
        <v>-0.97279623148854322</v>
      </c>
      <c r="L60" s="85">
        <f t="shared" si="57"/>
        <v>-1.7623734100467314</v>
      </c>
      <c r="M60" s="85">
        <f t="shared" si="57"/>
        <v>-2.6143685497287068</v>
      </c>
      <c r="N60" s="173">
        <f t="shared" si="57"/>
        <v>0</v>
      </c>
      <c r="O60" s="85">
        <f t="shared" si="57"/>
        <v>-1.1807111714892482</v>
      </c>
      <c r="P60" s="85">
        <f t="shared" ref="P60:V60" si="58">IF(P$9&lt;=$D$2,P59-P43,0)</f>
        <v>0</v>
      </c>
      <c r="Q60" s="85">
        <f t="shared" si="58"/>
        <v>0</v>
      </c>
      <c r="R60" s="210">
        <f t="shared" si="58"/>
        <v>0</v>
      </c>
      <c r="S60" s="241">
        <f t="shared" si="58"/>
        <v>-3.2318973496572272</v>
      </c>
      <c r="T60" s="86">
        <f t="shared" si="58"/>
        <v>-5.5841569627892218</v>
      </c>
      <c r="U60" s="226">
        <f t="shared" si="58"/>
        <v>0</v>
      </c>
      <c r="V60" s="226">
        <f t="shared" si="58"/>
        <v>0</v>
      </c>
      <c r="W60" s="21"/>
    </row>
    <row r="61" spans="2:23" s="2" customFormat="1" ht="17.25" customHeight="1" thickBot="1" x14ac:dyDescent="0.25">
      <c r="B61" s="317" t="s">
        <v>9</v>
      </c>
      <c r="C61" s="318">
        <v>0</v>
      </c>
      <c r="D61" s="175">
        <f>IF($D$2&lt;D$9,0,IF(AND(D43=0,D59=0),1,IF(AND(D43=0,D59&gt;0),2,IF(D59&lt;0,0,(D59/D43)))))</f>
        <v>0.60038887883574821</v>
      </c>
      <c r="E61" s="127">
        <f t="shared" ref="E61:V61" si="59">IF($D$2&lt;E$9,0,IF(AND(E43=0,E59=0),1,IF(AND(E43=0,E59&gt;0),2,IF(E59&lt;0,0,(E59/E43)))))</f>
        <v>11.50855725774788</v>
      </c>
      <c r="F61" s="127">
        <f t="shared" si="59"/>
        <v>1.0431121269886687</v>
      </c>
      <c r="G61" s="127">
        <f t="shared" ref="G61:O61" si="60">IF($D$2&lt;G$9,0,IF(AND(G43=0,G59=0),1,IF(AND(G43=0,G59&gt;0),2,IF(G59&lt;0,0,(G59/G43)))))</f>
        <v>1.3875812152388192</v>
      </c>
      <c r="H61" s="127">
        <f t="shared" si="60"/>
        <v>0</v>
      </c>
      <c r="I61" s="175">
        <f t="shared" si="60"/>
        <v>1</v>
      </c>
      <c r="J61" s="127">
        <f t="shared" si="60"/>
        <v>0</v>
      </c>
      <c r="K61" s="127">
        <f t="shared" si="60"/>
        <v>0</v>
      </c>
      <c r="L61" s="127">
        <f t="shared" si="60"/>
        <v>0</v>
      </c>
      <c r="M61" s="127">
        <f t="shared" si="60"/>
        <v>0</v>
      </c>
      <c r="N61" s="175">
        <f t="shared" si="60"/>
        <v>1</v>
      </c>
      <c r="O61" s="127">
        <f t="shared" si="60"/>
        <v>0</v>
      </c>
      <c r="P61" s="127">
        <f t="shared" si="59"/>
        <v>0</v>
      </c>
      <c r="Q61" s="127">
        <f t="shared" si="59"/>
        <v>0</v>
      </c>
      <c r="R61" s="212">
        <f t="shared" si="59"/>
        <v>0</v>
      </c>
      <c r="S61" s="242">
        <f t="shared" si="59"/>
        <v>1.3431434292226502E-2</v>
      </c>
      <c r="T61" s="128">
        <f t="shared" si="59"/>
        <v>7.8178345577260382E-3</v>
      </c>
      <c r="U61" s="227">
        <f t="shared" si="59"/>
        <v>0</v>
      </c>
      <c r="V61" s="227">
        <f t="shared" si="59"/>
        <v>0</v>
      </c>
      <c r="W61" s="22"/>
    </row>
    <row r="62" spans="2:23" s="2" customFormat="1" ht="16.5" customHeight="1" x14ac:dyDescent="0.2">
      <c r="B62" s="129" t="str">
        <f>"Week "&amp;$D$1&amp;" View"</f>
        <v>Week 10 View</v>
      </c>
      <c r="C62" s="149"/>
      <c r="D62" s="177">
        <f>INDEX(D46:D58,MATCH($D$1,$C$13:$C$25,0))</f>
        <v>4.3999999999999997E-2</v>
      </c>
      <c r="E62" s="91">
        <f t="shared" ref="E62:V62" si="61">INDEX(E46:E58,MATCH($D$1,$C$13:$C$25,0))</f>
        <v>0.54699999999999993</v>
      </c>
      <c r="F62" s="91">
        <f t="shared" si="61"/>
        <v>1.0660000000000001</v>
      </c>
      <c r="G62" s="91">
        <f t="shared" ref="G62:O62" si="62">INDEX(G46:G58,MATCH($D$1,$C$13:$C$25,0))</f>
        <v>2.2199999999999998</v>
      </c>
      <c r="H62" s="130">
        <f t="shared" si="62"/>
        <v>1.3260000000000005</v>
      </c>
      <c r="I62" s="281" t="str">
        <f t="shared" si="62"/>
        <v>-</v>
      </c>
      <c r="J62" s="91">
        <f t="shared" si="62"/>
        <v>6.2999999999999723E-2</v>
      </c>
      <c r="K62" s="91">
        <f t="shared" si="62"/>
        <v>1.3490000000000002</v>
      </c>
      <c r="L62" s="91">
        <f t="shared" si="62"/>
        <v>3.2679999999999989</v>
      </c>
      <c r="M62" s="91">
        <f t="shared" si="62"/>
        <v>2.9250000000000007</v>
      </c>
      <c r="N62" s="177" t="str">
        <f t="shared" si="62"/>
        <v>-</v>
      </c>
      <c r="O62" s="91">
        <f t="shared" si="62"/>
        <v>0.9610000000000003</v>
      </c>
      <c r="P62" s="91">
        <f t="shared" si="61"/>
        <v>0</v>
      </c>
      <c r="Q62" s="91">
        <f t="shared" si="61"/>
        <v>0</v>
      </c>
      <c r="R62" s="214">
        <f t="shared" si="61"/>
        <v>0</v>
      </c>
      <c r="S62" s="243">
        <f t="shared" si="61"/>
        <v>5.2030000000000003</v>
      </c>
      <c r="T62" s="131">
        <f t="shared" si="61"/>
        <v>7.6049999999999995</v>
      </c>
      <c r="U62" s="244">
        <f t="shared" si="61"/>
        <v>0.9610000000000003</v>
      </c>
      <c r="V62" s="228">
        <f t="shared" si="61"/>
        <v>13.769</v>
      </c>
      <c r="W62" s="23"/>
    </row>
    <row r="63" spans="2:23" s="2" customFormat="1" ht="16.5" customHeight="1" thickBot="1" x14ac:dyDescent="0.25">
      <c r="B63" s="132" t="s">
        <v>23</v>
      </c>
      <c r="C63" s="150"/>
      <c r="D63" s="179">
        <f>IFERROR(E62/$S62,0)</f>
        <v>0.10513165481453006</v>
      </c>
      <c r="E63" s="133">
        <f>IFERROR(F62/$S62,0)</f>
        <v>0.20488179896213723</v>
      </c>
      <c r="F63" s="133">
        <f>IFERROR(H62/$S62,0)</f>
        <v>0.25485296944070734</v>
      </c>
      <c r="G63" s="133">
        <f t="shared" ref="G63:O63" si="63">IFERROR(I62/$S62,0)</f>
        <v>0</v>
      </c>
      <c r="H63" s="133">
        <f t="shared" si="63"/>
        <v>1.2108399000576536E-2</v>
      </c>
      <c r="I63" s="188">
        <f t="shared" si="63"/>
        <v>0.25927349605996541</v>
      </c>
      <c r="J63" s="279">
        <f t="shared" si="63"/>
        <v>0.6280991735537188</v>
      </c>
      <c r="K63" s="133">
        <f t="shared" si="63"/>
        <v>0.56217566788391327</v>
      </c>
      <c r="L63" s="133">
        <f t="shared" si="63"/>
        <v>0</v>
      </c>
      <c r="M63" s="133">
        <f t="shared" si="63"/>
        <v>0.18470113396117629</v>
      </c>
      <c r="N63" s="179">
        <f t="shared" si="63"/>
        <v>0</v>
      </c>
      <c r="O63" s="133">
        <f t="shared" si="63"/>
        <v>0</v>
      </c>
      <c r="P63" s="133">
        <f>IFERROR(Q62/$U62,0)</f>
        <v>0</v>
      </c>
      <c r="Q63" s="133">
        <f>IFERROR(R62/$U62,0)</f>
        <v>0</v>
      </c>
      <c r="R63" s="216">
        <f>IFERROR(#REF!/$U62,0)</f>
        <v>0</v>
      </c>
      <c r="S63" s="179">
        <f>IFERROR(S62/$V62,0)</f>
        <v>0.3778778415280703</v>
      </c>
      <c r="T63" s="133">
        <f>IFERROR(T62/$V62,0)</f>
        <v>0.55232769264289339</v>
      </c>
      <c r="U63" s="189">
        <f>IFERROR(U62/$V62,0)</f>
        <v>6.9794465829036256E-2</v>
      </c>
      <c r="V63" s="229"/>
      <c r="W63" s="23"/>
    </row>
    <row r="64" spans="2:23" s="2" customFormat="1" ht="17.25" customHeight="1" thickBot="1" x14ac:dyDescent="0.25">
      <c r="B64" s="135" t="s">
        <v>24</v>
      </c>
      <c r="C64" s="151"/>
      <c r="D64" s="180"/>
      <c r="E64" s="136"/>
      <c r="F64" s="136"/>
      <c r="G64" s="136"/>
      <c r="H64" s="136"/>
      <c r="I64" s="282"/>
      <c r="J64" s="136"/>
      <c r="K64" s="136"/>
      <c r="L64" s="136"/>
      <c r="M64" s="278"/>
      <c r="N64" s="282"/>
      <c r="O64" s="136"/>
      <c r="P64" s="136"/>
      <c r="Q64" s="136"/>
      <c r="R64" s="218"/>
      <c r="S64" s="245"/>
      <c r="T64" s="137"/>
      <c r="U64" s="246"/>
      <c r="V64" s="138"/>
      <c r="W64" s="22"/>
    </row>
    <row r="65" spans="2:23" s="2" customFormat="1" ht="16.8" outlineLevel="1" x14ac:dyDescent="0.2">
      <c r="B65" s="310" t="s">
        <v>10</v>
      </c>
      <c r="C65" s="311">
        <v>0</v>
      </c>
      <c r="D65" s="171">
        <f>IF(D$9&lt;=$D$2,D59,0)</f>
        <v>4.3999999999999997E-2</v>
      </c>
      <c r="E65" s="125">
        <f>IF(E$9&lt;=$D$2,E59+D65,0)</f>
        <v>0.59099999999999997</v>
      </c>
      <c r="F65" s="125">
        <f t="shared" ref="F65:R65" si="64">IF(F$9&lt;=$D$2,F59+E65,0)</f>
        <v>1.657</v>
      </c>
      <c r="G65" s="125">
        <f t="shared" ref="G65:O65" si="65">IF(G$9&lt;=$D$2,G59+F65,0)</f>
        <v>3.8769999999999998</v>
      </c>
      <c r="H65" s="125">
        <f t="shared" si="65"/>
        <v>3.8769999999999998</v>
      </c>
      <c r="I65" s="171">
        <f t="shared" si="65"/>
        <v>3.8769999999999998</v>
      </c>
      <c r="J65" s="125">
        <f t="shared" si="65"/>
        <v>3.8769999999999998</v>
      </c>
      <c r="K65" s="125">
        <f t="shared" si="65"/>
        <v>3.8769999999999998</v>
      </c>
      <c r="L65" s="125">
        <f t="shared" si="65"/>
        <v>3.8769999999999998</v>
      </c>
      <c r="M65" s="125">
        <f t="shared" si="65"/>
        <v>3.8769999999999998</v>
      </c>
      <c r="N65" s="171">
        <f t="shared" si="65"/>
        <v>3.8769999999999998</v>
      </c>
      <c r="O65" s="125">
        <f t="shared" si="65"/>
        <v>3.8769999999999998</v>
      </c>
      <c r="P65" s="125">
        <f t="shared" si="64"/>
        <v>0</v>
      </c>
      <c r="Q65" s="125">
        <f t="shared" si="64"/>
        <v>0</v>
      </c>
      <c r="R65" s="208">
        <f t="shared" si="64"/>
        <v>0</v>
      </c>
      <c r="S65" s="247">
        <f>IFERROR(INDEX(S$13:S$25,$D$1,0)/INDEX($V$13:$V$25,$D$1,0),0)</f>
        <v>0.39700038168795893</v>
      </c>
      <c r="T65" s="140">
        <f>IFERROR(INDEX(T$13:T$25,$D$1,0)/INDEX($V$13:$V$25,$D$1,0),0)</f>
        <v>0.60695121129796359</v>
      </c>
      <c r="U65" s="248">
        <f>IFERROR(INDEX(U$13:U$25,$D$1,0)/INDEX($V$13:$V$25,$D$1,0),0)</f>
        <v>-3.9515929859225028E-3</v>
      </c>
      <c r="V65" s="230" t="s">
        <v>11</v>
      </c>
      <c r="W65" s="22"/>
    </row>
    <row r="66" spans="2:23" ht="17.25" customHeight="1" outlineLevel="1" x14ac:dyDescent="0.2">
      <c r="B66" s="315" t="s">
        <v>12</v>
      </c>
      <c r="C66" s="316">
        <v>0</v>
      </c>
      <c r="D66" s="173">
        <f>IF(D$27=0,0,IF(D$9&lt;=$D$2,E65-D44,E65-D44))</f>
        <v>0.51771416551665117</v>
      </c>
      <c r="E66" s="85">
        <f t="shared" ref="E66:Q66" si="66">IF(E$27=0,0,IF(E$9&lt;=$D$2,F65-E44,F65-E44))</f>
        <v>1.5361843155320458</v>
      </c>
      <c r="F66" s="85">
        <f>IF(F$27=0,0,IF(F$9&lt;=$D$2,H65-F44,H65-F44))</f>
        <v>2.7342424049558489</v>
      </c>
      <c r="G66" s="85">
        <f t="shared" ref="G66:O66" si="67">IF(G$27=0,0,IF(G$9&lt;=$D$2,I65-G44,I65-G44))</f>
        <v>1.1343360530830244</v>
      </c>
      <c r="H66" s="85">
        <f t="shared" si="67"/>
        <v>0.60110265034277255</v>
      </c>
      <c r="I66" s="173">
        <f t="shared" si="67"/>
        <v>0.60110265034277255</v>
      </c>
      <c r="J66" s="85">
        <f t="shared" si="67"/>
        <v>0.32248387881753215</v>
      </c>
      <c r="K66" s="85">
        <f t="shared" si="67"/>
        <v>-0.65031235267101106</v>
      </c>
      <c r="L66" s="85">
        <f t="shared" si="67"/>
        <v>-2.412685762717742</v>
      </c>
      <c r="M66" s="85">
        <f t="shared" si="67"/>
        <v>-5.027054312446448</v>
      </c>
      <c r="N66" s="173">
        <f t="shared" si="67"/>
        <v>0</v>
      </c>
      <c r="O66" s="85">
        <f t="shared" si="67"/>
        <v>-10.084765483935696</v>
      </c>
      <c r="P66" s="85">
        <f t="shared" si="66"/>
        <v>0</v>
      </c>
      <c r="Q66" s="85">
        <f t="shared" si="66"/>
        <v>0</v>
      </c>
      <c r="R66" s="210">
        <f>IF(R$27=0,0,IF(R$9&lt;=$D$2,#REF!-R44,#REF!-R44))</f>
        <v>0</v>
      </c>
      <c r="S66" s="249"/>
      <c r="T66" s="89"/>
      <c r="U66" s="250"/>
      <c r="V66" s="231" t="s">
        <v>13</v>
      </c>
      <c r="W66" s="25"/>
    </row>
    <row r="67" spans="2:23" ht="17.399999999999999" outlineLevel="1" thickBot="1" x14ac:dyDescent="0.25">
      <c r="B67" s="317" t="s">
        <v>9</v>
      </c>
      <c r="C67" s="318">
        <v>0</v>
      </c>
      <c r="D67" s="175">
        <f>IF($D$2&lt;D$9,0,IF(AND(D44=0,D65=0),1,IF(AND(D44=0,D65&gt;0),2,IF(D65&lt;0,0,(D65/D44)))))</f>
        <v>0.60038887883574821</v>
      </c>
      <c r="E67" s="127">
        <f t="shared" ref="E67:R67" si="68">IF($D$2&lt;E$9,0,IF(AND(E44=0,E65=0),1,IF(AND(E44=0,E65&gt;0),2,IF(E65&lt;0,0,(E65/E44)))))</f>
        <v>4.8917489695368106</v>
      </c>
      <c r="F67" s="127">
        <f t="shared" si="68"/>
        <v>1.4500013014010913</v>
      </c>
      <c r="G67" s="127">
        <f t="shared" ref="G67:O67" si="69">IF($D$2&lt;G$9,0,IF(AND(G44=0,G65=0),1,IF(AND(G44=0,G65&gt;0),2,IF(G65&lt;0,0,(G65/G44)))))</f>
        <v>1.4135891509268315</v>
      </c>
      <c r="H67" s="127">
        <f t="shared" si="69"/>
        <v>1.1834925170673216</v>
      </c>
      <c r="I67" s="175">
        <f t="shared" si="69"/>
        <v>1.1834925170673216</v>
      </c>
      <c r="J67" s="127">
        <f t="shared" si="69"/>
        <v>1.0907251135803691</v>
      </c>
      <c r="K67" s="127">
        <f t="shared" si="69"/>
        <v>0.85635796649035234</v>
      </c>
      <c r="L67" s="127">
        <f t="shared" si="69"/>
        <v>0.61640599328205026</v>
      </c>
      <c r="M67" s="127">
        <f t="shared" si="69"/>
        <v>0.43541962615620755</v>
      </c>
      <c r="N67" s="175">
        <f t="shared" si="69"/>
        <v>0.43541962615620755</v>
      </c>
      <c r="O67" s="127">
        <f t="shared" si="69"/>
        <v>0.38444126501263526</v>
      </c>
      <c r="P67" s="127">
        <f t="shared" si="68"/>
        <v>0</v>
      </c>
      <c r="Q67" s="127">
        <f t="shared" si="68"/>
        <v>0</v>
      </c>
      <c r="R67" s="212">
        <f t="shared" si="68"/>
        <v>0</v>
      </c>
      <c r="S67" s="251"/>
      <c r="T67" s="141"/>
      <c r="U67" s="252"/>
      <c r="V67" s="232" t="s">
        <v>14</v>
      </c>
      <c r="W67" s="25"/>
    </row>
    <row r="68" spans="2:23" ht="16.8" hidden="1" outlineLevel="1" x14ac:dyDescent="0.2">
      <c r="B68" s="326" t="s">
        <v>45</v>
      </c>
      <c r="C68" s="327"/>
      <c r="D68" s="182">
        <f>'SI-Onshore'!D68</f>
        <v>-1.2999999999999999E-2</v>
      </c>
      <c r="E68" s="87">
        <f>'SI-Onshore'!E68</f>
        <v>8.0000000000000002E-3</v>
      </c>
      <c r="F68" s="87">
        <f>'SI-Onshore'!F68</f>
        <v>5.0999999999999997E-2</v>
      </c>
      <c r="G68" s="87">
        <f>'SI-Onshore'!G68</f>
        <v>-1.0000000000000002E-2</v>
      </c>
      <c r="H68" s="87">
        <f>'SI-Onshore'!H68</f>
        <v>0.23500000000000001</v>
      </c>
      <c r="I68" s="182">
        <f>'SI-Onshore'!I68</f>
        <v>0.496</v>
      </c>
      <c r="J68" s="87">
        <f>'SI-Onshore'!J68</f>
        <v>3.08</v>
      </c>
      <c r="K68" s="87">
        <f>'SI-Onshore'!K68</f>
        <v>1.6220000000000003</v>
      </c>
      <c r="L68" s="87">
        <f>'SI-Onshore'!L68</f>
        <v>0.9399999999999995</v>
      </c>
      <c r="M68" s="87">
        <f>'SI-Onshore'!M68</f>
        <v>2.4330000000000007</v>
      </c>
      <c r="N68" s="182">
        <f>'SI-Onshore'!N68</f>
        <v>0</v>
      </c>
      <c r="O68" s="87">
        <f>'SI-Onshore'!O68</f>
        <v>0.26599999999999824</v>
      </c>
      <c r="P68" s="87">
        <f>'SI-Onshore'!P68</f>
        <v>0.17499999999999893</v>
      </c>
      <c r="Q68" s="87">
        <f>'SI-Onshore'!Q68</f>
        <v>1.0449999999999999</v>
      </c>
      <c r="R68" s="220">
        <f>'SI-Onshore'!R68</f>
        <v>11.794</v>
      </c>
      <c r="S68" s="253">
        <f>SUM(D68:H68)</f>
        <v>0.27100000000000002</v>
      </c>
      <c r="T68" s="90">
        <f>SUM(I68:M68)</f>
        <v>8.5710000000000015</v>
      </c>
      <c r="U68" s="233">
        <f>SUM(N68:R68)</f>
        <v>13.279999999999998</v>
      </c>
      <c r="V68" s="233">
        <f>SUM(S68:U68)</f>
        <v>22.122</v>
      </c>
      <c r="W68" s="25"/>
    </row>
    <row r="69" spans="2:23" ht="17.399999999999999" hidden="1" outlineLevel="1" thickBot="1" x14ac:dyDescent="0.25">
      <c r="B69" s="322" t="s">
        <v>46</v>
      </c>
      <c r="C69" s="323"/>
      <c r="D69" s="183">
        <f>'SI-Onshore'!D69</f>
        <v>-2.7E-2</v>
      </c>
      <c r="E69" s="114">
        <f>'SI-Onshore'!E69</f>
        <v>-2.9999999999999992E-3</v>
      </c>
      <c r="F69" s="114">
        <f>'SI-Onshore'!F69</f>
        <v>0.59100000000000008</v>
      </c>
      <c r="G69" s="114">
        <f>'SI-Onshore'!G69</f>
        <v>0.27499999999999991</v>
      </c>
      <c r="H69" s="114">
        <f>'SI-Onshore'!H69</f>
        <v>0.96499999999999997</v>
      </c>
      <c r="I69" s="183">
        <f>'SI-Onshore'!I69</f>
        <v>0.35799999999999987</v>
      </c>
      <c r="J69" s="114">
        <f>'SI-Onshore'!J69</f>
        <v>1.145</v>
      </c>
      <c r="K69" s="114">
        <f>'SI-Onshore'!K69</f>
        <v>0.20300000000000029</v>
      </c>
      <c r="L69" s="114">
        <f>'SI-Onshore'!L69</f>
        <v>2.6850000000000001</v>
      </c>
      <c r="M69" s="114">
        <f>'SI-Onshore'!M69</f>
        <v>4.0849999999999991</v>
      </c>
      <c r="N69" s="183">
        <f>'SI-Onshore'!N69</f>
        <v>-1.9999999999988916E-3</v>
      </c>
      <c r="O69" s="108">
        <f>'SI-Onshore'!O69</f>
        <v>2.0250000000000004</v>
      </c>
      <c r="P69" s="108">
        <f>'SI-Onshore'!P69</f>
        <v>1.7679999999999989</v>
      </c>
      <c r="Q69" s="108">
        <f>'SI-Onshore'!Q69</f>
        <v>0.49800000000000111</v>
      </c>
      <c r="R69" s="222">
        <f>'SI-Onshore'!R69</f>
        <v>9.6010000000000009</v>
      </c>
      <c r="S69" s="254">
        <f>SUM(D69:H69)</f>
        <v>1.8009999999999999</v>
      </c>
      <c r="T69" s="116">
        <f>SUM(I69:M69)</f>
        <v>8.4759999999999991</v>
      </c>
      <c r="U69" s="234">
        <f>SUM(N69:R69)</f>
        <v>13.890000000000002</v>
      </c>
      <c r="V69" s="234">
        <f>SUM(S69:U69)</f>
        <v>24.167000000000002</v>
      </c>
      <c r="W69" s="25"/>
    </row>
    <row r="70" spans="2:23" ht="17.399999999999999" thickBot="1" x14ac:dyDescent="0.25">
      <c r="B70" s="26"/>
      <c r="C70" s="27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8"/>
      <c r="U70" s="28"/>
      <c r="V70" s="28"/>
      <c r="W70" s="28"/>
    </row>
    <row r="71" spans="2:23" s="33" customFormat="1" ht="21.6" thickBot="1" x14ac:dyDescent="0.25">
      <c r="B71" s="312" t="s">
        <v>39</v>
      </c>
      <c r="C71" s="313"/>
      <c r="D71" s="313"/>
      <c r="E71" s="313"/>
      <c r="F71" s="313"/>
      <c r="G71" s="313"/>
      <c r="H71" s="313"/>
      <c r="I71" s="313"/>
      <c r="J71" s="313"/>
      <c r="K71" s="313"/>
      <c r="L71" s="313"/>
      <c r="M71" s="313"/>
      <c r="N71" s="313"/>
      <c r="O71" s="313"/>
      <c r="P71" s="313"/>
      <c r="Q71" s="313"/>
      <c r="R71" s="313"/>
      <c r="S71" s="313"/>
      <c r="T71" s="313"/>
      <c r="U71" s="313"/>
      <c r="V71" s="314"/>
      <c r="W71" s="29"/>
    </row>
    <row r="72" spans="2:23" ht="16.8" x14ac:dyDescent="0.2">
      <c r="B72" s="117"/>
      <c r="C72" s="142" t="s">
        <v>0</v>
      </c>
      <c r="D72" s="153">
        <f t="shared" ref="D72:V72" si="70">D$6</f>
        <v>1</v>
      </c>
      <c r="E72" s="118">
        <f t="shared" si="70"/>
        <v>1</v>
      </c>
      <c r="F72" s="118">
        <f t="shared" si="70"/>
        <v>1</v>
      </c>
      <c r="G72" s="118">
        <f t="shared" si="70"/>
        <v>1</v>
      </c>
      <c r="H72" s="118">
        <f t="shared" si="70"/>
        <v>1</v>
      </c>
      <c r="I72" s="153">
        <f t="shared" si="70"/>
        <v>2</v>
      </c>
      <c r="J72" s="118">
        <f t="shared" si="70"/>
        <v>2</v>
      </c>
      <c r="K72" s="118">
        <f t="shared" si="70"/>
        <v>2</v>
      </c>
      <c r="L72" s="118">
        <f t="shared" si="70"/>
        <v>2</v>
      </c>
      <c r="M72" s="118">
        <v>2</v>
      </c>
      <c r="N72" s="153">
        <v>3</v>
      </c>
      <c r="O72" s="191">
        <f t="shared" si="70"/>
        <v>3</v>
      </c>
      <c r="P72" s="191">
        <f t="shared" si="70"/>
        <v>3</v>
      </c>
      <c r="Q72" s="191">
        <f t="shared" si="70"/>
        <v>3</v>
      </c>
      <c r="R72" s="192">
        <f t="shared" si="70"/>
        <v>3</v>
      </c>
      <c r="S72" s="324">
        <f t="shared" si="70"/>
        <v>1</v>
      </c>
      <c r="T72" s="320">
        <f t="shared" si="70"/>
        <v>2</v>
      </c>
      <c r="U72" s="328">
        <f t="shared" si="70"/>
        <v>3</v>
      </c>
      <c r="V72" s="328" t="str">
        <f t="shared" si="70"/>
        <v>QTR</v>
      </c>
      <c r="W72" s="2"/>
    </row>
    <row r="73" spans="2:23" ht="16.8" x14ac:dyDescent="0.2">
      <c r="B73" s="109"/>
      <c r="C73" s="143" t="s">
        <v>2</v>
      </c>
      <c r="D73" s="155">
        <f>D$7</f>
        <v>1</v>
      </c>
      <c r="E73" s="76">
        <f t="shared" ref="E73:V73" si="71">E$7</f>
        <v>2</v>
      </c>
      <c r="F73" s="76">
        <f t="shared" si="71"/>
        <v>3</v>
      </c>
      <c r="G73" s="76">
        <f t="shared" si="71"/>
        <v>4</v>
      </c>
      <c r="H73" s="76">
        <f t="shared" si="71"/>
        <v>5</v>
      </c>
      <c r="I73" s="155">
        <f t="shared" si="71"/>
        <v>5</v>
      </c>
      <c r="J73" s="76">
        <f t="shared" si="71"/>
        <v>6</v>
      </c>
      <c r="K73" s="76">
        <f t="shared" si="71"/>
        <v>7</v>
      </c>
      <c r="L73" s="76">
        <f t="shared" si="71"/>
        <v>8</v>
      </c>
      <c r="M73" s="76">
        <f t="shared" si="71"/>
        <v>9</v>
      </c>
      <c r="N73" s="155" t="str">
        <f t="shared" si="71"/>
        <v>9b</v>
      </c>
      <c r="O73" s="76">
        <f t="shared" si="71"/>
        <v>10</v>
      </c>
      <c r="P73" s="76">
        <f t="shared" si="71"/>
        <v>11</v>
      </c>
      <c r="Q73" s="76">
        <f t="shared" si="71"/>
        <v>12</v>
      </c>
      <c r="R73" s="194">
        <f t="shared" si="71"/>
        <v>13</v>
      </c>
      <c r="S73" s="325">
        <f t="shared" si="71"/>
        <v>0</v>
      </c>
      <c r="T73" s="321">
        <f t="shared" si="71"/>
        <v>0</v>
      </c>
      <c r="U73" s="329">
        <f t="shared" si="71"/>
        <v>0</v>
      </c>
      <c r="V73" s="329">
        <f t="shared" si="71"/>
        <v>0</v>
      </c>
      <c r="W73" s="2"/>
    </row>
    <row r="74" spans="2:23" ht="16.8" x14ac:dyDescent="0.2">
      <c r="B74" s="109"/>
      <c r="C74" s="143" t="s">
        <v>3</v>
      </c>
      <c r="D74" s="157">
        <f>D$8</f>
        <v>45931</v>
      </c>
      <c r="E74" s="77">
        <f t="shared" ref="E74:V74" si="72">E$8</f>
        <v>45936</v>
      </c>
      <c r="F74" s="77">
        <f t="shared" si="72"/>
        <v>45943</v>
      </c>
      <c r="G74" s="77">
        <f t="shared" si="72"/>
        <v>45950</v>
      </c>
      <c r="H74" s="77">
        <f t="shared" si="72"/>
        <v>45957</v>
      </c>
      <c r="I74" s="184">
        <f t="shared" si="72"/>
        <v>45962</v>
      </c>
      <c r="J74" s="77">
        <f t="shared" si="72"/>
        <v>45964</v>
      </c>
      <c r="K74" s="77">
        <f t="shared" si="72"/>
        <v>45971</v>
      </c>
      <c r="L74" s="77">
        <f t="shared" si="72"/>
        <v>45978</v>
      </c>
      <c r="M74" s="77">
        <f t="shared" si="72"/>
        <v>45985</v>
      </c>
      <c r="N74" s="184">
        <f t="shared" si="72"/>
        <v>45985</v>
      </c>
      <c r="O74" s="77">
        <f t="shared" si="72"/>
        <v>45992</v>
      </c>
      <c r="P74" s="77">
        <f t="shared" si="72"/>
        <v>45999</v>
      </c>
      <c r="Q74" s="77">
        <f t="shared" si="72"/>
        <v>46006</v>
      </c>
      <c r="R74" s="196">
        <f t="shared" si="72"/>
        <v>46013</v>
      </c>
      <c r="S74" s="184">
        <f t="shared" si="72"/>
        <v>45931</v>
      </c>
      <c r="T74" s="77">
        <f t="shared" si="72"/>
        <v>45962</v>
      </c>
      <c r="U74" s="158">
        <f t="shared" si="72"/>
        <v>45992</v>
      </c>
      <c r="V74" s="158">
        <f t="shared" si="72"/>
        <v>45931</v>
      </c>
      <c r="W74" s="4"/>
    </row>
    <row r="75" spans="2:23" ht="17.399999999999999" thickBot="1" x14ac:dyDescent="0.25">
      <c r="B75" s="119"/>
      <c r="C75" s="144" t="s">
        <v>4</v>
      </c>
      <c r="D75" s="159">
        <f>D$9</f>
        <v>45935</v>
      </c>
      <c r="E75" s="78">
        <f t="shared" ref="E75:V75" si="73">E$9</f>
        <v>45942</v>
      </c>
      <c r="F75" s="78">
        <f t="shared" si="73"/>
        <v>45949</v>
      </c>
      <c r="G75" s="78">
        <f t="shared" si="73"/>
        <v>45956</v>
      </c>
      <c r="H75" s="78">
        <f t="shared" si="73"/>
        <v>45961</v>
      </c>
      <c r="I75" s="159">
        <f t="shared" si="73"/>
        <v>45963</v>
      </c>
      <c r="J75" s="78">
        <f t="shared" si="73"/>
        <v>45970</v>
      </c>
      <c r="K75" s="78">
        <f t="shared" si="73"/>
        <v>45977</v>
      </c>
      <c r="L75" s="78">
        <f t="shared" si="73"/>
        <v>45984</v>
      </c>
      <c r="M75" s="78">
        <f t="shared" si="73"/>
        <v>45991</v>
      </c>
      <c r="N75" s="159">
        <f t="shared" si="73"/>
        <v>45991</v>
      </c>
      <c r="O75" s="78">
        <f t="shared" si="73"/>
        <v>45998</v>
      </c>
      <c r="P75" s="78">
        <f t="shared" si="73"/>
        <v>46005</v>
      </c>
      <c r="Q75" s="78">
        <f t="shared" si="73"/>
        <v>46012</v>
      </c>
      <c r="R75" s="198">
        <f t="shared" si="73"/>
        <v>46022</v>
      </c>
      <c r="S75" s="159">
        <f t="shared" si="73"/>
        <v>45961</v>
      </c>
      <c r="T75" s="78">
        <f t="shared" si="73"/>
        <v>45991</v>
      </c>
      <c r="U75" s="160">
        <f t="shared" si="73"/>
        <v>46022</v>
      </c>
      <c r="V75" s="160">
        <f t="shared" si="73"/>
        <v>46022</v>
      </c>
      <c r="W75" s="4"/>
    </row>
    <row r="76" spans="2:23" ht="16.8" x14ac:dyDescent="0.2">
      <c r="B76" s="121" t="s">
        <v>5</v>
      </c>
      <c r="C76" s="145" t="s">
        <v>2</v>
      </c>
      <c r="D76" s="161">
        <f>'SI-Onshore'!D76+'SI-Overseas'!D76</f>
        <v>0.78702613553857192</v>
      </c>
      <c r="E76" s="122">
        <f>'SI-Onshore'!E76+'SI-Overseas'!E76</f>
        <v>0.51042925853032894</v>
      </c>
      <c r="F76" s="122">
        <f>'SI-Onshore'!F76+'SI-Overseas'!F76</f>
        <v>10.97476747444872</v>
      </c>
      <c r="G76" s="122">
        <f>'SI-Onshore'!G76+'SI-Overseas'!G76</f>
        <v>17.181602996199466</v>
      </c>
      <c r="H76" s="122">
        <f>'SI-Onshore'!H76+'SI-Overseas'!H76</f>
        <v>5.726463064210531</v>
      </c>
      <c r="I76" s="161">
        <f>'SI-Onshore'!I76+'SI-Overseas'!I76</f>
        <v>0</v>
      </c>
      <c r="J76" s="122">
        <f>'SI-Onshore'!J76+'SI-Overseas'!J76</f>
        <v>2.9921233289884563</v>
      </c>
      <c r="K76" s="122">
        <f>'SI-Onshore'!K76+'SI-Overseas'!K76</f>
        <v>10.446985616420442</v>
      </c>
      <c r="L76" s="122">
        <f>'SI-Onshore'!L76+'SI-Overseas'!L76</f>
        <v>18.926357925284467</v>
      </c>
      <c r="M76" s="122">
        <f>'SI-Onshore'!M76+'SI-Overseas'!M76</f>
        <v>28.076044860130011</v>
      </c>
      <c r="N76" s="161">
        <f>'SI-Onshore'!N76+'SI-Overseas'!N76</f>
        <v>0</v>
      </c>
      <c r="O76" s="122">
        <f>'SI-Onshore'!O76+'SI-Overseas'!O76</f>
        <v>12.679811276428024</v>
      </c>
      <c r="P76" s="122">
        <f>'SI-Onshore'!P76+'SI-Overseas'!P76</f>
        <v>13.328616198751821</v>
      </c>
      <c r="Q76" s="122">
        <f>'SI-Onshore'!Q76+'SI-Overseas'!Q76</f>
        <v>22.599660698525973</v>
      </c>
      <c r="R76" s="200">
        <f>'SI-Onshore'!R76+'SI-Overseas'!R76</f>
        <v>102.7701111665432</v>
      </c>
      <c r="S76" s="235">
        <f>SUMIF($D$6:$R$6,S$6,$D76:$R76)</f>
        <v>35.180288928927624</v>
      </c>
      <c r="T76" s="123">
        <f>SUMIF($D$6:$R$6,T$6,$D76:$R76)</f>
        <v>60.441511730823379</v>
      </c>
      <c r="U76" s="223">
        <f>SUMIF($D$6:$R$6,U$6,$D76:$R76)</f>
        <v>151.37819934024901</v>
      </c>
      <c r="V76" s="223">
        <f>SUM(S76:U76)</f>
        <v>247</v>
      </c>
      <c r="W76" s="19"/>
    </row>
    <row r="77" spans="2:23" ht="17.399999999999999" thickBot="1" x14ac:dyDescent="0.25">
      <c r="B77" s="113"/>
      <c r="C77" s="146" t="s">
        <v>6</v>
      </c>
      <c r="D77" s="163">
        <f>D76</f>
        <v>0.78702613553857192</v>
      </c>
      <c r="E77" s="79">
        <f t="shared" ref="E77:R77" si="74">D77+E76</f>
        <v>1.2974553940689009</v>
      </c>
      <c r="F77" s="79">
        <f t="shared" si="74"/>
        <v>12.272222868517622</v>
      </c>
      <c r="G77" s="79">
        <f t="shared" ref="G77" si="75">F77+G76</f>
        <v>29.453825864717089</v>
      </c>
      <c r="H77" s="79">
        <f t="shared" ref="H77" si="76">G77+H76</f>
        <v>35.180288928927624</v>
      </c>
      <c r="I77" s="163">
        <f t="shared" ref="I77" si="77">H77+I76</f>
        <v>35.180288928927624</v>
      </c>
      <c r="J77" s="79">
        <f t="shared" ref="J77" si="78">I77+J76</f>
        <v>38.172412257916079</v>
      </c>
      <c r="K77" s="79">
        <f t="shared" si="74"/>
        <v>48.619397874336521</v>
      </c>
      <c r="L77" s="79">
        <f t="shared" si="74"/>
        <v>67.545755799620991</v>
      </c>
      <c r="M77" s="79">
        <f t="shared" si="74"/>
        <v>95.621800659751003</v>
      </c>
      <c r="N77" s="163">
        <f t="shared" si="74"/>
        <v>95.621800659751003</v>
      </c>
      <c r="O77" s="79">
        <f>M77+O76</f>
        <v>108.30161193617903</v>
      </c>
      <c r="P77" s="79">
        <f>O77+P76</f>
        <v>121.63022813493085</v>
      </c>
      <c r="Q77" s="79">
        <f t="shared" si="74"/>
        <v>144.22988883345681</v>
      </c>
      <c r="R77" s="202">
        <f t="shared" si="74"/>
        <v>247</v>
      </c>
      <c r="S77" s="236">
        <f>IFERROR(S76/$V76,0)</f>
        <v>0.14243031955031427</v>
      </c>
      <c r="T77" s="124">
        <f>IFERROR(T76/$V76,0)</f>
        <v>0.24470247664300962</v>
      </c>
      <c r="U77" s="237">
        <f>IFERROR(U76/$V76,0)</f>
        <v>0.61286720380667614</v>
      </c>
      <c r="V77" s="224"/>
      <c r="W77" s="12"/>
    </row>
    <row r="78" spans="2:23" s="2" customFormat="1" ht="16.8" x14ac:dyDescent="0.2">
      <c r="B78" s="120"/>
      <c r="C78" s="147">
        <v>0</v>
      </c>
      <c r="D78" s="165">
        <f>'SI-Onshore'!D78+'SI-Overseas'!D78</f>
        <v>0.11185612163796439</v>
      </c>
      <c r="E78" s="80">
        <f>'SI-Onshore'!E78+'SI-Overseas'!E78</f>
        <v>1.1855992724309363</v>
      </c>
      <c r="F78" s="80">
        <f>'SI-Onshore'!F78+'SI-Overseas'!F78</f>
        <v>10.97476747444872</v>
      </c>
      <c r="G78" s="80">
        <f>'SI-Onshore'!G78+'SI-Overseas'!G78</f>
        <v>17.181602996199466</v>
      </c>
      <c r="H78" s="80">
        <f>'SI-Onshore'!H78+'SI-Overseas'!H78</f>
        <v>5.726463064210531</v>
      </c>
      <c r="I78" s="185">
        <f>'SI-Onshore'!I78+'SI-Overseas'!I78</f>
        <v>0</v>
      </c>
      <c r="J78" s="81">
        <f>'SI-Onshore'!J78+'SI-Overseas'!J78</f>
        <v>2.9921233289884563</v>
      </c>
      <c r="K78" s="80">
        <f>'SI-Onshore'!K78+'SI-Overseas'!K78</f>
        <v>10.446985616420442</v>
      </c>
      <c r="L78" s="80">
        <f>'SI-Onshore'!L78+'SI-Overseas'!L78</f>
        <v>18.926357925284467</v>
      </c>
      <c r="M78" s="80">
        <f>'SI-Onshore'!M78+'SI-Overseas'!M78</f>
        <v>28.076044860130011</v>
      </c>
      <c r="N78" s="165">
        <f>'SI-Onshore'!N78+'SI-Overseas'!N78</f>
        <v>0</v>
      </c>
      <c r="O78" s="80">
        <f>'SI-Onshore'!O78+'SI-Overseas'!O78</f>
        <v>12.679811276428024</v>
      </c>
      <c r="P78" s="80">
        <f>'SI-Onshore'!P78+'SI-Overseas'!P78</f>
        <v>13.328616198751821</v>
      </c>
      <c r="Q78" s="80">
        <f>'SI-Onshore'!Q78+'SI-Overseas'!Q78</f>
        <v>22.599660698525973</v>
      </c>
      <c r="R78" s="204">
        <f>'SI-Onshore'!R78+'SI-Overseas'!R78</f>
        <v>102.7701111665432</v>
      </c>
      <c r="S78" s="238">
        <f t="shared" ref="S78:U91" si="79">SUMIF($D$6:$R$6,S$6,$D78:$R78)</f>
        <v>35.180288928927624</v>
      </c>
      <c r="T78" s="82">
        <f t="shared" si="79"/>
        <v>60.441511730823379</v>
      </c>
      <c r="U78" s="110">
        <f t="shared" si="79"/>
        <v>151.37819934024901</v>
      </c>
      <c r="V78" s="110">
        <f>SUM(S78:U78)</f>
        <v>247</v>
      </c>
      <c r="W78" s="15"/>
    </row>
    <row r="79" spans="2:23" s="2" customFormat="1" ht="16.8" x14ac:dyDescent="0.2">
      <c r="B79" s="111" t="s">
        <v>2</v>
      </c>
      <c r="C79" s="148">
        <v>1</v>
      </c>
      <c r="D79" s="167">
        <f>'SI-Onshore'!D79+'SI-Overseas'!D79</f>
        <v>0</v>
      </c>
      <c r="E79" s="80">
        <f>'SI-Onshore'!E79+'SI-Overseas'!E79</f>
        <v>1.7215705960156651</v>
      </c>
      <c r="F79" s="80">
        <f>'SI-Onshore'!F79+'SI-Overseas'!F79</f>
        <v>14.562224696502106</v>
      </c>
      <c r="G79" s="80">
        <f>'SI-Onshore'!G79+'SI-Overseas'!G79</f>
        <v>22.79796488256062</v>
      </c>
      <c r="H79" s="80">
        <f>'SI-Onshore'!H79+'SI-Overseas'!H79</f>
        <v>7.5983424752643831</v>
      </c>
      <c r="I79" s="185">
        <f>'SI-Onshore'!I79+'SI-Overseas'!I79</f>
        <v>0</v>
      </c>
      <c r="J79" s="81">
        <f>'SI-Onshore'!J79+'SI-Overseas'!J79</f>
        <v>3.038178861449774</v>
      </c>
      <c r="K79" s="80">
        <f>'SI-Onshore'!K79+'SI-Overseas'!K79</f>
        <v>10.607788308113845</v>
      </c>
      <c r="L79" s="80">
        <f>'SI-Onshore'!L79+'SI-Overseas'!L79</f>
        <v>19.217677298171793</v>
      </c>
      <c r="M79" s="80">
        <f>'SI-Onshore'!M79+'SI-Overseas'!M79</f>
        <v>28.508198569475365</v>
      </c>
      <c r="N79" s="165">
        <f>'SI-Onshore'!N79+'SI-Overseas'!N79</f>
        <v>0</v>
      </c>
      <c r="O79" s="80">
        <f>'SI-Onshore'!O79+'SI-Overseas'!O79</f>
        <v>11.551183661564254</v>
      </c>
      <c r="P79" s="80">
        <f>'SI-Onshore'!P79+'SI-Overseas'!P79</f>
        <v>12.142238579883221</v>
      </c>
      <c r="Q79" s="80">
        <f>'SI-Onshore'!Q79+'SI-Overseas'!Q79</f>
        <v>20.58806915391639</v>
      </c>
      <c r="R79" s="204">
        <f>'SI-Onshore'!R79+'SI-Overseas'!R79</f>
        <v>94.62256291708259</v>
      </c>
      <c r="S79" s="238">
        <f t="shared" si="79"/>
        <v>46.680102650342775</v>
      </c>
      <c r="T79" s="82">
        <f t="shared" si="79"/>
        <v>61.37184303721078</v>
      </c>
      <c r="U79" s="110">
        <f t="shared" si="79"/>
        <v>138.90405431244645</v>
      </c>
      <c r="V79" s="110">
        <f>SUM(S79:U79)</f>
        <v>246.95600000000002</v>
      </c>
      <c r="W79" s="15"/>
    </row>
    <row r="80" spans="2:23" s="2" customFormat="1" ht="16.8" x14ac:dyDescent="0.2">
      <c r="B80" s="111"/>
      <c r="C80" s="148">
        <v>2</v>
      </c>
      <c r="D80" s="169" t="str">
        <f t="shared" ref="D80:D91" si="80">IF(IF($C80&lt;=$D$1,D79,0)=0,"-",IF($C80&lt;=$D$1,D79,0))</f>
        <v>-</v>
      </c>
      <c r="E80" s="289">
        <f>'SI-Onshore'!E80+'SI-Overseas'!E80</f>
        <v>10.032</v>
      </c>
      <c r="F80" s="285">
        <f>'SI-Onshore'!F80+'SI-Overseas'!F80</f>
        <v>14.562224696502106</v>
      </c>
      <c r="G80" s="285">
        <f>'SI-Onshore'!G80+'SI-Overseas'!G80</f>
        <v>14.78213457773518</v>
      </c>
      <c r="H80" s="285">
        <f>'SI-Onshore'!H80+'SI-Overseas'!H80</f>
        <v>7.3037433761054853</v>
      </c>
      <c r="I80" s="286">
        <f>'SI-Onshore'!I80+'SI-Overseas'!I80</f>
        <v>0</v>
      </c>
      <c r="J80" s="287">
        <f>'SI-Onshore'!J80+'SI-Overseas'!J80</f>
        <v>3.038178861449774</v>
      </c>
      <c r="K80" s="285">
        <f>'SI-Onshore'!K80+'SI-Overseas'!K80</f>
        <v>10.607788308113845</v>
      </c>
      <c r="L80" s="285">
        <f>'SI-Onshore'!L80+'SI-Overseas'!L80</f>
        <v>19.217677298171793</v>
      </c>
      <c r="M80" s="285">
        <f>'SI-Onshore'!M80+'SI-Overseas'!M80</f>
        <v>28.508198569475365</v>
      </c>
      <c r="N80" s="284">
        <f>'SI-Onshore'!N80+'SI-Overseas'!N80</f>
        <v>0</v>
      </c>
      <c r="O80" s="285">
        <f>'SI-Onshore'!O80+'SI-Overseas'!O80</f>
        <v>11.551183661564254</v>
      </c>
      <c r="P80" s="285">
        <f>'SI-Onshore'!P80+'SI-Overseas'!P80</f>
        <v>12.142238579883221</v>
      </c>
      <c r="Q80" s="285">
        <f>'SI-Onshore'!Q80+'SI-Overseas'!Q80</f>
        <v>20.58806915391639</v>
      </c>
      <c r="R80" s="288">
        <f>'SI-Onshore'!R80+'SI-Overseas'!R80</f>
        <v>94.62256291708259</v>
      </c>
      <c r="S80" s="270">
        <f t="shared" si="79"/>
        <v>46.680102650342775</v>
      </c>
      <c r="T80" s="271">
        <f t="shared" si="79"/>
        <v>61.37184303721078</v>
      </c>
      <c r="U80" s="272">
        <f t="shared" si="79"/>
        <v>138.90405431244645</v>
      </c>
      <c r="V80" s="272">
        <f t="shared" ref="V80:V91" si="81">SUM(S80:U80)</f>
        <v>246.95600000000002</v>
      </c>
      <c r="W80" s="15"/>
    </row>
    <row r="81" spans="2:23" s="2" customFormat="1" ht="16.8" x14ac:dyDescent="0.2">
      <c r="B81" s="111"/>
      <c r="C81" s="148">
        <v>3</v>
      </c>
      <c r="D81" s="169" t="str">
        <f t="shared" si="80"/>
        <v>-</v>
      </c>
      <c r="E81" s="103">
        <f t="shared" ref="E81:E91" si="82">IF(IF($C81&lt;=$D$1,E80,0)=0,"-",IF($C81&lt;=$D$1,E80,0))</f>
        <v>10.032</v>
      </c>
      <c r="F81" s="289">
        <f>'SI-Onshore'!F81+'SI-Overseas'!F81</f>
        <v>15.375999999999999</v>
      </c>
      <c r="G81" s="285">
        <f>'SI-Onshore'!G81+'SI-Overseas'!G81</f>
        <v>14.640198550587947</v>
      </c>
      <c r="H81" s="285">
        <f>'SI-Onshore'!H81+'SI-Overseas'!H81</f>
        <v>7.880904099754817</v>
      </c>
      <c r="I81" s="286">
        <f>'SI-Onshore'!I81+'SI-Overseas'!I81</f>
        <v>0.65</v>
      </c>
      <c r="J81" s="287">
        <f>'SI-Onshore'!J81+'SI-Overseas'!J81</f>
        <v>5.9603553826567337</v>
      </c>
      <c r="K81" s="285">
        <f>'SI-Onshore'!K81+'SI-Overseas'!K81</f>
        <v>16.527563629375987</v>
      </c>
      <c r="L81" s="285">
        <f>'SI-Onshore'!L81+'SI-Overseas'!L81</f>
        <v>24.6</v>
      </c>
      <c r="M81" s="285">
        <f>'SI-Onshore'!M81+'SI-Overseas'!M81</f>
        <v>36.983924025178055</v>
      </c>
      <c r="N81" s="284">
        <f>'SI-Onshore'!N81+'SI-Overseas'!N81</f>
        <v>0</v>
      </c>
      <c r="O81" s="285">
        <f>'SI-Onshore'!O81+'SI-Overseas'!O81</f>
        <v>24.055179469931449</v>
      </c>
      <c r="P81" s="285">
        <f>'SI-Onshore'!P81+'SI-Overseas'!P81</f>
        <v>36.082769204897168</v>
      </c>
      <c r="Q81" s="285">
        <f>'SI-Onshore'!Q81+'SI-Overseas'!Q81</f>
        <v>54.774153807345797</v>
      </c>
      <c r="R81" s="288">
        <f>'SI-Onshore'!R81+'SI-Overseas'!R81</f>
        <v>9.3919518302720668</v>
      </c>
      <c r="S81" s="270">
        <f t="shared" si="79"/>
        <v>47.929102650342763</v>
      </c>
      <c r="T81" s="271">
        <f t="shared" si="79"/>
        <v>84.721843037210775</v>
      </c>
      <c r="U81" s="272">
        <f t="shared" si="79"/>
        <v>124.30405431244648</v>
      </c>
      <c r="V81" s="272">
        <f t="shared" si="81"/>
        <v>256.95500000000004</v>
      </c>
      <c r="W81" s="15"/>
    </row>
    <row r="82" spans="2:23" s="2" customFormat="1" ht="16.8" x14ac:dyDescent="0.2">
      <c r="B82" s="111"/>
      <c r="C82" s="148">
        <v>4</v>
      </c>
      <c r="D82" s="169" t="str">
        <f t="shared" si="80"/>
        <v>-</v>
      </c>
      <c r="E82" s="103">
        <f t="shared" si="82"/>
        <v>10.032</v>
      </c>
      <c r="F82" s="103">
        <f t="shared" ref="F82:G91" si="83">IF(IF($C82&lt;=$D$1,F81,0)=0,"-",IF($C82&lt;=$D$1,F81,0))</f>
        <v>15.375999999999999</v>
      </c>
      <c r="G82" s="103">
        <f>'SI-Onshore'!G82+'SI-Overseas'!G82</f>
        <v>8.8170000000000002</v>
      </c>
      <c r="H82" s="285">
        <f>'SI-Onshore'!H82+'SI-Overseas'!H82</f>
        <v>26.369</v>
      </c>
      <c r="I82" s="286">
        <f>'SI-Onshore'!I82+'SI-Overseas'!I82</f>
        <v>0.65</v>
      </c>
      <c r="J82" s="287">
        <f>'SI-Onshore'!J82+'SI-Overseas'!J82</f>
        <v>5.7266090628751485</v>
      </c>
      <c r="K82" s="285">
        <f>'SI-Onshore'!K82+'SI-Overseas'!K82</f>
        <v>16.257187198235073</v>
      </c>
      <c r="L82" s="285">
        <f>'SI-Onshore'!L82+'SI-Overseas'!L82</f>
        <v>26.08577735184959</v>
      </c>
      <c r="M82" s="285">
        <f>'SI-Onshore'!M82+'SI-Overseas'!M82</f>
        <v>39.302269424250966</v>
      </c>
      <c r="N82" s="284">
        <f>'SI-Onshore'!N82+'SI-Overseas'!N82</f>
        <v>0</v>
      </c>
      <c r="O82" s="285">
        <f>'SI-Onshore'!O82+'SI-Overseas'!O82</f>
        <v>21.861760463687347</v>
      </c>
      <c r="P82" s="285">
        <f>'SI-Onshore'!P82+'SI-Overseas'!P82</f>
        <v>30.842640695531021</v>
      </c>
      <c r="Q82" s="285">
        <f>'SI-Onshore'!Q82+'SI-Overseas'!Q82</f>
        <v>46.710912523479116</v>
      </c>
      <c r="R82" s="288">
        <f>'SI-Onshore'!R82+'SI-Overseas'!R82</f>
        <v>8.9688432800917344</v>
      </c>
      <c r="S82" s="270">
        <f t="shared" si="79"/>
        <v>60.594000000000001</v>
      </c>
      <c r="T82" s="271">
        <f t="shared" si="79"/>
        <v>88.021843037210772</v>
      </c>
      <c r="U82" s="272">
        <f t="shared" si="79"/>
        <v>108.38415696278921</v>
      </c>
      <c r="V82" s="272">
        <f t="shared" si="81"/>
        <v>257</v>
      </c>
      <c r="W82" s="15"/>
    </row>
    <row r="83" spans="2:23" s="2" customFormat="1" ht="16.8" x14ac:dyDescent="0.2">
      <c r="B83" s="111"/>
      <c r="C83" s="148">
        <v>5</v>
      </c>
      <c r="D83" s="169" t="str">
        <f t="shared" si="80"/>
        <v>-</v>
      </c>
      <c r="E83" s="103">
        <f t="shared" si="82"/>
        <v>10.032</v>
      </c>
      <c r="F83" s="103">
        <f t="shared" si="83"/>
        <v>15.375999999999999</v>
      </c>
      <c r="G83" s="103">
        <f t="shared" si="83"/>
        <v>8.8170000000000002</v>
      </c>
      <c r="H83" s="103">
        <f>'SI-Onshore'!H83+'SI-Overseas'!H83</f>
        <v>31.300000000000004</v>
      </c>
      <c r="I83" s="290">
        <f>'SI-Onshore'!I83+'SI-Overseas'!I83</f>
        <v>0.12</v>
      </c>
      <c r="J83" s="287">
        <f>'SI-Onshore'!J83+'SI-Overseas'!J83</f>
        <v>5.7266090628751485</v>
      </c>
      <c r="K83" s="285">
        <f>'SI-Onshore'!K83+'SI-Overseas'!K83</f>
        <v>16.257187198235073</v>
      </c>
      <c r="L83" s="285">
        <f>'SI-Onshore'!L83+'SI-Overseas'!L83</f>
        <v>26.08577735184959</v>
      </c>
      <c r="M83" s="285">
        <f>'SI-Onshore'!M83+'SI-Overseas'!M83</f>
        <v>34.901269424250984</v>
      </c>
      <c r="N83" s="284">
        <f>'SI-Onshore'!N83+'SI-Overseas'!N83</f>
        <v>0</v>
      </c>
      <c r="O83" s="285">
        <f>'SI-Onshore'!O83+'SI-Overseas'!O83</f>
        <v>21.861760463687347</v>
      </c>
      <c r="P83" s="285">
        <f>'SI-Onshore'!P83+'SI-Overseas'!P83</f>
        <v>30.842640695531021</v>
      </c>
      <c r="Q83" s="285">
        <f>'SI-Onshore'!Q83+'SI-Overseas'!Q83</f>
        <v>46.710912523479116</v>
      </c>
      <c r="R83" s="288">
        <f>'SI-Onshore'!R83+'SI-Overseas'!R83</f>
        <v>8.9688432800917344</v>
      </c>
      <c r="S83" s="270">
        <f t="shared" si="79"/>
        <v>65.525000000000006</v>
      </c>
      <c r="T83" s="271">
        <f t="shared" si="79"/>
        <v>83.090843037210789</v>
      </c>
      <c r="U83" s="272">
        <f t="shared" si="79"/>
        <v>108.38415696278921</v>
      </c>
      <c r="V83" s="272">
        <f t="shared" si="81"/>
        <v>257</v>
      </c>
      <c r="W83" s="15"/>
    </row>
    <row r="84" spans="2:23" s="2" customFormat="1" ht="16.8" x14ac:dyDescent="0.2">
      <c r="B84" s="111"/>
      <c r="C84" s="148">
        <v>6</v>
      </c>
      <c r="D84" s="169" t="str">
        <f t="shared" si="80"/>
        <v>-</v>
      </c>
      <c r="E84" s="103">
        <f t="shared" si="82"/>
        <v>10.032</v>
      </c>
      <c r="F84" s="103">
        <f t="shared" si="83"/>
        <v>15.375999999999999</v>
      </c>
      <c r="G84" s="103">
        <f t="shared" si="83"/>
        <v>8.8170000000000002</v>
      </c>
      <c r="H84" s="103">
        <f t="shared" ref="H84:I84" si="84">IF(IF($C84&lt;=$D$1,H83,0)=0,"-",IF($C84&lt;=$D$1,H83,0))</f>
        <v>31.300000000000004</v>
      </c>
      <c r="I84" s="169">
        <f t="shared" si="84"/>
        <v>0.12</v>
      </c>
      <c r="J84" s="289">
        <f>'SI-Onshore'!J84+'SI-Overseas'!J84</f>
        <v>3.384999999999998</v>
      </c>
      <c r="K84" s="285">
        <f>'SI-Onshore'!K84+'SI-Overseas'!K84</f>
        <v>16.957187198235076</v>
      </c>
      <c r="L84" s="285">
        <f>'SI-Onshore'!L84+'SI-Overseas'!L84</f>
        <v>25.08577735184959</v>
      </c>
      <c r="M84" s="285">
        <f>'SI-Onshore'!M84+'SI-Overseas'!M84</f>
        <v>37.542878487126117</v>
      </c>
      <c r="N84" s="284">
        <f>'SI-Onshore'!N84+'SI-Overseas'!N84</f>
        <v>0</v>
      </c>
      <c r="O84" s="285">
        <f>'SI-Onshore'!O84+'SI-Overseas'!O84</f>
        <v>21.861760463687347</v>
      </c>
      <c r="P84" s="285">
        <f>'SI-Onshore'!P84+'SI-Overseas'!P84</f>
        <v>30.842640695531021</v>
      </c>
      <c r="Q84" s="285">
        <f>'SI-Onshore'!Q84+'SI-Overseas'!Q84</f>
        <v>46.710912523479116</v>
      </c>
      <c r="R84" s="288">
        <f>'SI-Onshore'!R84+'SI-Overseas'!R84</f>
        <v>8.9688432800917344</v>
      </c>
      <c r="S84" s="270">
        <f t="shared" si="79"/>
        <v>65.525000000000006</v>
      </c>
      <c r="T84" s="271">
        <f t="shared" si="79"/>
        <v>83.090843037210789</v>
      </c>
      <c r="U84" s="272">
        <f t="shared" si="79"/>
        <v>108.38415696278921</v>
      </c>
      <c r="V84" s="272">
        <f>SUM(S84:U84)</f>
        <v>257</v>
      </c>
      <c r="W84" s="14"/>
    </row>
    <row r="85" spans="2:23" s="2" customFormat="1" ht="16.8" x14ac:dyDescent="0.2">
      <c r="B85" s="111"/>
      <c r="C85" s="148">
        <v>7</v>
      </c>
      <c r="D85" s="169" t="str">
        <f t="shared" si="80"/>
        <v>-</v>
      </c>
      <c r="E85" s="103">
        <f t="shared" si="82"/>
        <v>10.032</v>
      </c>
      <c r="F85" s="103">
        <f t="shared" si="83"/>
        <v>15.375999999999999</v>
      </c>
      <c r="G85" s="103">
        <f t="shared" si="83"/>
        <v>8.8170000000000002</v>
      </c>
      <c r="H85" s="103">
        <f t="shared" ref="H85:I85" si="85">IF(IF($C85&lt;=$D$1,H84,0)=0,"-",IF($C85&lt;=$D$1,H84,0))</f>
        <v>31.300000000000004</v>
      </c>
      <c r="I85" s="169">
        <f t="shared" si="85"/>
        <v>0.12</v>
      </c>
      <c r="J85" s="103">
        <f t="shared" ref="J85" si="86">IF(IF($C85&lt;=$D$1,J84,0)=0,"-",IF($C85&lt;=$D$1,J84,0))</f>
        <v>3.384999999999998</v>
      </c>
      <c r="K85" s="289">
        <f>'SI-Onshore'!K85+'SI-Overseas'!K85</f>
        <v>6.0389999999999979</v>
      </c>
      <c r="L85" s="285">
        <f>'SI-Onshore'!L85+'SI-Overseas'!L85</f>
        <v>23.992431164444273</v>
      </c>
      <c r="M85" s="285">
        <f>'SI-Onshore'!M85+'SI-Overseas'!M85</f>
        <v>45.038411872766517</v>
      </c>
      <c r="N85" s="284">
        <f>'SI-Onshore'!N85+'SI-Overseas'!N85</f>
        <v>0</v>
      </c>
      <c r="O85" s="285">
        <f>'SI-Onshore'!O85+'SI-Overseas'!O85</f>
        <v>26.201313529921428</v>
      </c>
      <c r="P85" s="285">
        <f>'SI-Onshore'!P85+'SI-Overseas'!P85</f>
        <v>34.642815122468349</v>
      </c>
      <c r="Q85" s="285">
        <f>'SI-Onshore'!Q85+'SI-Overseas'!Q85</f>
        <v>50.773788487609508</v>
      </c>
      <c r="R85" s="288">
        <f>'SI-Onshore'!R85+'SI-Overseas'!R85</f>
        <v>11.238239822789941</v>
      </c>
      <c r="S85" s="270">
        <f t="shared" si="79"/>
        <v>65.525000000000006</v>
      </c>
      <c r="T85" s="271">
        <f t="shared" si="79"/>
        <v>78.574843037210783</v>
      </c>
      <c r="U85" s="272">
        <f t="shared" si="79"/>
        <v>122.85615696278923</v>
      </c>
      <c r="V85" s="272">
        <f t="shared" si="81"/>
        <v>266.95600000000002</v>
      </c>
      <c r="W85" s="14"/>
    </row>
    <row r="86" spans="2:23" s="2" customFormat="1" ht="16.8" x14ac:dyDescent="0.2">
      <c r="B86" s="111"/>
      <c r="C86" s="148">
        <v>8</v>
      </c>
      <c r="D86" s="296" t="str">
        <f t="shared" si="80"/>
        <v>-</v>
      </c>
      <c r="E86" s="298">
        <f t="shared" si="82"/>
        <v>10.032</v>
      </c>
      <c r="F86" s="298">
        <f t="shared" si="83"/>
        <v>15.375999999999999</v>
      </c>
      <c r="G86" s="298">
        <f t="shared" si="83"/>
        <v>8.8170000000000002</v>
      </c>
      <c r="H86" s="298">
        <f t="shared" ref="H86:I86" si="87">IF(IF($C86&lt;=$D$1,H85,0)=0,"-",IF($C86&lt;=$D$1,H85,0))</f>
        <v>31.300000000000004</v>
      </c>
      <c r="I86" s="296">
        <f t="shared" si="87"/>
        <v>0.12</v>
      </c>
      <c r="J86" s="298">
        <f t="shared" ref="J86" si="88">IF(IF($C86&lt;=$D$1,J85,0)=0,"-",IF($C86&lt;=$D$1,J85,0))</f>
        <v>3.384999999999998</v>
      </c>
      <c r="K86" s="298">
        <f t="shared" ref="K86:K91" si="89">IF(IF($C86&lt;=$D$1,K85,0)=0,"-",IF($C86&lt;=$D$1,K85,0))</f>
        <v>6.0389999999999979</v>
      </c>
      <c r="L86" s="297">
        <f>'SI-Onshore'!L86+'SI-Overseas'!L86</f>
        <v>29.798000000000002</v>
      </c>
      <c r="M86" s="293">
        <f>'SI-Onshore'!M86+'SI-Overseas'!M86</f>
        <v>49.272843037210777</v>
      </c>
      <c r="N86" s="292">
        <f>'SI-Onshore'!N86+'SI-Overseas'!N86</f>
        <v>0</v>
      </c>
      <c r="O86" s="293">
        <f>'SI-Onshore'!O86+'SI-Overseas'!O86</f>
        <v>21.676140572108366</v>
      </c>
      <c r="P86" s="293">
        <f>'SI-Onshore'!P86+'SI-Overseas'!P86</f>
        <v>32.064210858162546</v>
      </c>
      <c r="Q86" s="293">
        <f>'SI-Onshore'!Q86+'SI-Overseas'!Q86</f>
        <v>48.777165538266054</v>
      </c>
      <c r="R86" s="294">
        <f>'SI-Onshore'!R86+'SI-Overseas'!R86</f>
        <v>10.29863999425225</v>
      </c>
      <c r="S86" s="263">
        <f t="shared" si="79"/>
        <v>65.525000000000006</v>
      </c>
      <c r="T86" s="264">
        <f t="shared" si="79"/>
        <v>88.614843037210775</v>
      </c>
      <c r="U86" s="265">
        <f t="shared" si="79"/>
        <v>112.81615696278922</v>
      </c>
      <c r="V86" s="265">
        <f t="shared" si="81"/>
        <v>266.95600000000002</v>
      </c>
      <c r="W86" s="14"/>
    </row>
    <row r="87" spans="2:23" s="2" customFormat="1" ht="16.8" x14ac:dyDescent="0.2">
      <c r="B87" s="111"/>
      <c r="C87" s="148">
        <v>9</v>
      </c>
      <c r="D87" s="296" t="str">
        <f t="shared" si="80"/>
        <v>-</v>
      </c>
      <c r="E87" s="298">
        <f t="shared" si="82"/>
        <v>10.032</v>
      </c>
      <c r="F87" s="298">
        <f t="shared" si="83"/>
        <v>15.375999999999999</v>
      </c>
      <c r="G87" s="298">
        <f t="shared" si="83"/>
        <v>8.8170000000000002</v>
      </c>
      <c r="H87" s="298">
        <f t="shared" ref="H87:I87" si="90">IF(IF($C87&lt;=$D$1,H86,0)=0,"-",IF($C87&lt;=$D$1,H86,0))</f>
        <v>31.300000000000004</v>
      </c>
      <c r="I87" s="296">
        <f t="shared" si="90"/>
        <v>0.12</v>
      </c>
      <c r="J87" s="298">
        <f t="shared" ref="J87" si="91">IF(IF($C87&lt;=$D$1,J86,0)=0,"-",IF($C87&lt;=$D$1,J86,0))</f>
        <v>3.384999999999998</v>
      </c>
      <c r="K87" s="298">
        <f t="shared" si="89"/>
        <v>6.0389999999999979</v>
      </c>
      <c r="L87" s="298">
        <f>IF(IF($C87&lt;=$D$1,L86,0)=0,"-",IF($C87&lt;=$D$1,L86,0))</f>
        <v>29.798000000000002</v>
      </c>
      <c r="M87" s="297">
        <f>'SI-Onshore'!M87+'SI-Overseas'!M87</f>
        <v>61.185000000000002</v>
      </c>
      <c r="N87" s="295">
        <f>'SI-Onshore'!N87+'SI-Overseas'!N87</f>
        <v>0</v>
      </c>
      <c r="O87" s="293">
        <f>'SI-Onshore'!O87+'SI-Overseas'!O87</f>
        <v>24.376140572108365</v>
      </c>
      <c r="P87" s="293">
        <f>'SI-Onshore'!P87+'SI-Overseas'!P87</f>
        <v>30.564210858162546</v>
      </c>
      <c r="Q87" s="293">
        <f>'SI-Onshore'!Q87+'SI-Overseas'!Q87</f>
        <v>36.78800857547683</v>
      </c>
      <c r="R87" s="294">
        <f>'SI-Onshore'!R87+'SI-Overseas'!R87</f>
        <v>9.1756399942522471</v>
      </c>
      <c r="S87" s="263">
        <f t="shared" si="79"/>
        <v>65.525000000000006</v>
      </c>
      <c r="T87" s="264">
        <f t="shared" si="79"/>
        <v>100.527</v>
      </c>
      <c r="U87" s="265">
        <f t="shared" si="79"/>
        <v>100.90399999999998</v>
      </c>
      <c r="V87" s="265">
        <f t="shared" si="81"/>
        <v>266.95600000000002</v>
      </c>
      <c r="W87" s="14"/>
    </row>
    <row r="88" spans="2:23" s="2" customFormat="1" ht="16.8" x14ac:dyDescent="0.2">
      <c r="B88" s="111"/>
      <c r="C88" s="148">
        <v>10</v>
      </c>
      <c r="D88" s="296" t="str">
        <f t="shared" si="80"/>
        <v>-</v>
      </c>
      <c r="E88" s="298">
        <f t="shared" si="82"/>
        <v>10.032</v>
      </c>
      <c r="F88" s="298">
        <f t="shared" si="83"/>
        <v>15.375999999999999</v>
      </c>
      <c r="G88" s="298">
        <f t="shared" si="83"/>
        <v>8.8170000000000002</v>
      </c>
      <c r="H88" s="298">
        <f t="shared" ref="H88:I88" si="92">IF(IF($C88&lt;=$D$1,H87,0)=0,"-",IF($C88&lt;=$D$1,H87,0))</f>
        <v>31.300000000000004</v>
      </c>
      <c r="I88" s="296">
        <f t="shared" si="92"/>
        <v>0.12</v>
      </c>
      <c r="J88" s="298">
        <f t="shared" ref="J88" si="93">IF(IF($C88&lt;=$D$1,J87,0)=0,"-",IF($C88&lt;=$D$1,J87,0))</f>
        <v>3.384999999999998</v>
      </c>
      <c r="K88" s="298">
        <f t="shared" si="89"/>
        <v>6.0389999999999979</v>
      </c>
      <c r="L88" s="298">
        <f>IF(IF($C88&lt;=$D$1,L87,0)=0,"-",IF($C88&lt;=$D$1,L87,0))</f>
        <v>29.798000000000002</v>
      </c>
      <c r="M88" s="298">
        <f t="shared" ref="M88:N91" si="94">IF(IF($C88&lt;=$D$1,M87,0)=0,"-",IF($C88&lt;=$D$1,M87,0))</f>
        <v>61.185000000000002</v>
      </c>
      <c r="N88" s="296" t="str">
        <f t="shared" si="94"/>
        <v>-</v>
      </c>
      <c r="O88" s="297">
        <f>'SI-Onshore'!O88+'SI-Overseas'!O88</f>
        <v>-1.6650000000000098</v>
      </c>
      <c r="P88" s="293">
        <f>'SI-Onshore'!P88+'SI-Overseas'!P88</f>
        <v>0</v>
      </c>
      <c r="Q88" s="293">
        <f>'SI-Onshore'!Q88+'SI-Overseas'!Q88</f>
        <v>0</v>
      </c>
      <c r="R88" s="294">
        <f>'SI-Onshore'!R88+'SI-Overseas'!R88</f>
        <v>0</v>
      </c>
      <c r="S88" s="263">
        <f t="shared" si="79"/>
        <v>65.525000000000006</v>
      </c>
      <c r="T88" s="264">
        <f t="shared" si="79"/>
        <v>100.527</v>
      </c>
      <c r="U88" s="265">
        <f t="shared" si="79"/>
        <v>-1.6650000000000098</v>
      </c>
      <c r="V88" s="265">
        <f t="shared" si="81"/>
        <v>164.387</v>
      </c>
      <c r="W88" s="14"/>
    </row>
    <row r="89" spans="2:23" s="2" customFormat="1" ht="16.8" x14ac:dyDescent="0.2">
      <c r="B89" s="111"/>
      <c r="C89" s="148">
        <v>11</v>
      </c>
      <c r="D89" s="296" t="str">
        <f t="shared" si="80"/>
        <v>-</v>
      </c>
      <c r="E89" s="298" t="str">
        <f t="shared" si="82"/>
        <v>-</v>
      </c>
      <c r="F89" s="298" t="str">
        <f t="shared" si="83"/>
        <v>-</v>
      </c>
      <c r="G89" s="298" t="str">
        <f t="shared" si="83"/>
        <v>-</v>
      </c>
      <c r="H89" s="298" t="str">
        <f t="shared" ref="H89:I89" si="95">IF(IF($C89&lt;=$D$1,H88,0)=0,"-",IF($C89&lt;=$D$1,H88,0))</f>
        <v>-</v>
      </c>
      <c r="I89" s="296" t="str">
        <f t="shared" si="95"/>
        <v>-</v>
      </c>
      <c r="J89" s="298" t="str">
        <f t="shared" ref="J89" si="96">IF(IF($C89&lt;=$D$1,J88,0)=0,"-",IF($C89&lt;=$D$1,J88,0))</f>
        <v>-</v>
      </c>
      <c r="K89" s="298" t="str">
        <f t="shared" si="89"/>
        <v>-</v>
      </c>
      <c r="L89" s="298" t="str">
        <f>IF(IF($C89&lt;=$D$1,L88,0)=0,"-",IF($C89&lt;=$D$1,L88,0))</f>
        <v>-</v>
      </c>
      <c r="M89" s="298" t="str">
        <f t="shared" si="94"/>
        <v>-</v>
      </c>
      <c r="N89" s="296" t="str">
        <f t="shared" si="94"/>
        <v>-</v>
      </c>
      <c r="O89" s="298" t="str">
        <f>IF(IF($C89&lt;=$D$1,O88,0)=0,"-",IF($C89&lt;=$D$1,O88,0))</f>
        <v>-</v>
      </c>
      <c r="P89" s="297">
        <f>'SI-Onshore'!P89+'SI-Overseas'!P89</f>
        <v>0</v>
      </c>
      <c r="Q89" s="293">
        <f>'SI-Onshore'!Q89+'SI-Overseas'!Q89</f>
        <v>0</v>
      </c>
      <c r="R89" s="294">
        <f>'SI-Onshore'!R89+'SI-Overseas'!R89</f>
        <v>0</v>
      </c>
      <c r="S89" s="263">
        <f t="shared" si="79"/>
        <v>0</v>
      </c>
      <c r="T89" s="264">
        <f t="shared" si="79"/>
        <v>0</v>
      </c>
      <c r="U89" s="265">
        <f t="shared" si="79"/>
        <v>0</v>
      </c>
      <c r="V89" s="265">
        <f t="shared" si="81"/>
        <v>0</v>
      </c>
      <c r="W89" s="14"/>
    </row>
    <row r="90" spans="2:23" s="2" customFormat="1" ht="16.8" x14ac:dyDescent="0.2">
      <c r="B90" s="111"/>
      <c r="C90" s="148">
        <v>12</v>
      </c>
      <c r="D90" s="296" t="str">
        <f t="shared" si="80"/>
        <v>-</v>
      </c>
      <c r="E90" s="298" t="str">
        <f t="shared" si="82"/>
        <v>-</v>
      </c>
      <c r="F90" s="298" t="str">
        <f t="shared" si="83"/>
        <v>-</v>
      </c>
      <c r="G90" s="298" t="str">
        <f t="shared" si="83"/>
        <v>-</v>
      </c>
      <c r="H90" s="298" t="str">
        <f t="shared" ref="H90:I90" si="97">IF(IF($C90&lt;=$D$1,H89,0)=0,"-",IF($C90&lt;=$D$1,H89,0))</f>
        <v>-</v>
      </c>
      <c r="I90" s="296" t="str">
        <f t="shared" si="97"/>
        <v>-</v>
      </c>
      <c r="J90" s="298" t="str">
        <f t="shared" ref="J90" si="98">IF(IF($C90&lt;=$D$1,J89,0)=0,"-",IF($C90&lt;=$D$1,J89,0))</f>
        <v>-</v>
      </c>
      <c r="K90" s="298" t="str">
        <f t="shared" si="89"/>
        <v>-</v>
      </c>
      <c r="L90" s="298" t="str">
        <f>IF(IF($C90&lt;=$D$1,L89,0)=0,"-",IF($C90&lt;=$D$1,L89,0))</f>
        <v>-</v>
      </c>
      <c r="M90" s="298" t="str">
        <f t="shared" si="94"/>
        <v>-</v>
      </c>
      <c r="N90" s="296" t="str">
        <f t="shared" si="94"/>
        <v>-</v>
      </c>
      <c r="O90" s="298" t="str">
        <f>IF(IF($C90&lt;=$D$1,O89,0)=0,"-",IF($C90&lt;=$D$1,O89,0))</f>
        <v>-</v>
      </c>
      <c r="P90" s="298" t="str">
        <f>IF(IF($C90&lt;=$D$1,P89,0)=0,"-",IF($C90&lt;=$D$1,P89,0))</f>
        <v>-</v>
      </c>
      <c r="Q90" s="297">
        <f>'SI-Onshore'!Q90+'SI-Overseas'!Q90</f>
        <v>0</v>
      </c>
      <c r="R90" s="294">
        <f>'SI-Onshore'!R90+'SI-Overseas'!R90</f>
        <v>0</v>
      </c>
      <c r="S90" s="263">
        <f t="shared" si="79"/>
        <v>0</v>
      </c>
      <c r="T90" s="264">
        <f t="shared" si="79"/>
        <v>0</v>
      </c>
      <c r="U90" s="265">
        <f t="shared" si="79"/>
        <v>0</v>
      </c>
      <c r="V90" s="265">
        <f t="shared" si="81"/>
        <v>0</v>
      </c>
      <c r="W90" s="14"/>
    </row>
    <row r="91" spans="2:23" s="2" customFormat="1" ht="17.399999999999999" thickBot="1" x14ac:dyDescent="0.25">
      <c r="B91" s="111"/>
      <c r="C91" s="148">
        <v>13</v>
      </c>
      <c r="D91" s="169" t="str">
        <f t="shared" si="80"/>
        <v>-</v>
      </c>
      <c r="E91" s="103" t="str">
        <f t="shared" si="82"/>
        <v>-</v>
      </c>
      <c r="F91" s="103" t="str">
        <f t="shared" si="83"/>
        <v>-</v>
      </c>
      <c r="G91" s="103" t="str">
        <f t="shared" si="83"/>
        <v>-</v>
      </c>
      <c r="H91" s="103" t="str">
        <f t="shared" ref="H91:I91" si="99">IF(IF($C91&lt;=$D$1,H90,0)=0,"-",IF($C91&lt;=$D$1,H90,0))</f>
        <v>-</v>
      </c>
      <c r="I91" s="169" t="str">
        <f t="shared" si="99"/>
        <v>-</v>
      </c>
      <c r="J91" s="103" t="str">
        <f t="shared" ref="J91" si="100">IF(IF($C91&lt;=$D$1,J90,0)=0,"-",IF($C91&lt;=$D$1,J90,0))</f>
        <v>-</v>
      </c>
      <c r="K91" s="103" t="str">
        <f t="shared" si="89"/>
        <v>-</v>
      </c>
      <c r="L91" s="103" t="str">
        <f>IF(IF($C91&lt;=$D$1,L90,0)=0,"-",IF($C91&lt;=$D$1,L90,0))</f>
        <v>-</v>
      </c>
      <c r="M91" s="103" t="str">
        <f t="shared" si="94"/>
        <v>-</v>
      </c>
      <c r="N91" s="169" t="str">
        <f t="shared" si="94"/>
        <v>-</v>
      </c>
      <c r="O91" s="103" t="str">
        <f>IF(IF($C91&lt;=$D$1,O90,0)=0,"-",IF($C91&lt;=$D$1,O90,0))</f>
        <v>-</v>
      </c>
      <c r="P91" s="103" t="str">
        <f>IF(IF($C91&lt;=$D$1,P90,0)=0,"-",IF($C91&lt;=$D$1,P90,0))</f>
        <v>-</v>
      </c>
      <c r="Q91" s="103" t="str">
        <f>IF(IF($C91&lt;=$D$1,Q90,0)=0,"-",IF($C91&lt;=$D$1,Q90,0))</f>
        <v>-</v>
      </c>
      <c r="R91" s="83">
        <f>'SI-Onshore'!R91+'SI-Overseas'!R91</f>
        <v>0</v>
      </c>
      <c r="S91" s="263">
        <f t="shared" si="79"/>
        <v>0</v>
      </c>
      <c r="T91" s="264">
        <f t="shared" si="79"/>
        <v>0</v>
      </c>
      <c r="U91" s="265">
        <f t="shared" si="79"/>
        <v>0</v>
      </c>
      <c r="V91" s="265">
        <f t="shared" si="81"/>
        <v>0</v>
      </c>
      <c r="W91" s="14"/>
    </row>
    <row r="92" spans="2:23" s="2" customFormat="1" ht="16.8" x14ac:dyDescent="0.2">
      <c r="B92" s="310" t="s">
        <v>7</v>
      </c>
      <c r="C92" s="311">
        <v>0</v>
      </c>
      <c r="D92" s="171" t="str">
        <f>INDEX(D78:D91,MATCH($D$1,$C$78:$C$91,0))</f>
        <v>-</v>
      </c>
      <c r="E92" s="125">
        <f t="shared" ref="E92:G92" si="101">INDEX(E78:E91,MATCH($D$1,$C$78:$C$91,0))</f>
        <v>10.032</v>
      </c>
      <c r="F92" s="125">
        <f t="shared" si="101"/>
        <v>15.375999999999999</v>
      </c>
      <c r="G92" s="125">
        <f t="shared" si="101"/>
        <v>8.8170000000000002</v>
      </c>
      <c r="H92" s="125">
        <v>0</v>
      </c>
      <c r="I92" s="171">
        <v>0</v>
      </c>
      <c r="J92" s="125">
        <v>0</v>
      </c>
      <c r="K92" s="125">
        <v>0</v>
      </c>
      <c r="L92" s="125">
        <v>0</v>
      </c>
      <c r="M92" s="125">
        <v>0</v>
      </c>
      <c r="N92" s="171">
        <v>0</v>
      </c>
      <c r="O92" s="125">
        <v>0</v>
      </c>
      <c r="P92" s="125">
        <v>0</v>
      </c>
      <c r="Q92" s="125">
        <v>0</v>
      </c>
      <c r="R92" s="208">
        <v>0</v>
      </c>
      <c r="S92" s="240">
        <f t="shared" ref="S92:V92" si="102">INDEX($D$46:$D$58,MATCH($D$1,$C$46:$C$58,0))</f>
        <v>4.3999999999999997E-2</v>
      </c>
      <c r="T92" s="126">
        <f t="shared" si="102"/>
        <v>4.3999999999999997E-2</v>
      </c>
      <c r="U92" s="225">
        <f t="shared" si="102"/>
        <v>4.3999999999999997E-2</v>
      </c>
      <c r="V92" s="225">
        <f t="shared" si="102"/>
        <v>4.3999999999999997E-2</v>
      </c>
      <c r="W92" s="20"/>
    </row>
    <row r="93" spans="2:23" s="2" customFormat="1" ht="16.5" customHeight="1" x14ac:dyDescent="0.2">
      <c r="B93" s="315" t="s">
        <v>8</v>
      </c>
      <c r="C93" s="319">
        <v>0</v>
      </c>
      <c r="D93" s="173" t="e">
        <f>IF(D$9&lt;=$D$2,D92-D76,0)</f>
        <v>#VALUE!</v>
      </c>
      <c r="E93" s="85">
        <f>IF(E$9&lt;=$D$2,E92-E76,0)</f>
        <v>9.5215707414696702</v>
      </c>
      <c r="F93" s="85">
        <f>IF(F$9&lt;=$D$2,F92-F76,0)</f>
        <v>4.4012325255512792</v>
      </c>
      <c r="G93" s="85">
        <f t="shared" ref="G93:J93" si="103">IF(G$9&lt;=$D$2,G92-G76,0)</f>
        <v>-8.3646029961994657</v>
      </c>
      <c r="H93" s="85">
        <f t="shared" si="103"/>
        <v>-5.726463064210531</v>
      </c>
      <c r="I93" s="173">
        <f t="shared" si="103"/>
        <v>0</v>
      </c>
      <c r="J93" s="85">
        <f t="shared" si="103"/>
        <v>-2.9921233289884563</v>
      </c>
      <c r="K93" s="85">
        <f t="shared" ref="K93:V93" si="104">IF(K$9&lt;=$D$2,K92-K76,0)</f>
        <v>-10.446985616420442</v>
      </c>
      <c r="L93" s="85">
        <f t="shared" si="104"/>
        <v>-18.926357925284467</v>
      </c>
      <c r="M93" s="85">
        <f t="shared" si="104"/>
        <v>-28.076044860130011</v>
      </c>
      <c r="N93" s="173">
        <f t="shared" si="104"/>
        <v>0</v>
      </c>
      <c r="O93" s="85">
        <f t="shared" si="104"/>
        <v>-12.679811276428024</v>
      </c>
      <c r="P93" s="85">
        <f t="shared" si="104"/>
        <v>0</v>
      </c>
      <c r="Q93" s="85">
        <f t="shared" si="104"/>
        <v>0</v>
      </c>
      <c r="R93" s="210">
        <f t="shared" si="104"/>
        <v>0</v>
      </c>
      <c r="S93" s="241">
        <f t="shared" si="104"/>
        <v>-35.136288928927627</v>
      </c>
      <c r="T93" s="86">
        <f t="shared" si="104"/>
        <v>-60.397511730823382</v>
      </c>
      <c r="U93" s="226">
        <f t="shared" si="104"/>
        <v>0</v>
      </c>
      <c r="V93" s="226">
        <f t="shared" si="104"/>
        <v>0</v>
      </c>
      <c r="W93" s="21"/>
    </row>
    <row r="94" spans="2:23" s="2" customFormat="1" ht="17.25" customHeight="1" thickBot="1" x14ac:dyDescent="0.25">
      <c r="B94" s="317" t="s">
        <v>9</v>
      </c>
      <c r="C94" s="318">
        <v>0</v>
      </c>
      <c r="D94" s="175" t="e">
        <f>IF($D$2&lt;D$9,0,IF(AND(D76=0,D92=0),1,IF(AND(D76=0,D92&gt;0),2,IF(D92&lt;0,0,(D92/D76)))))</f>
        <v>#VALUE!</v>
      </c>
      <c r="E94" s="127">
        <f t="shared" ref="E94:V94" si="105">IF($D$2&lt;E$9,0,IF(AND(E76=0,E92=0),1,IF(AND(E76=0,E92&gt;0),2,IF(E92&lt;0,0,(E92/E76)))))</f>
        <v>19.654045751383808</v>
      </c>
      <c r="F94" s="127">
        <f t="shared" si="105"/>
        <v>1.4010319613420656</v>
      </c>
      <c r="G94" s="127">
        <f t="shared" ref="G94:J94" si="106">IF($D$2&lt;G$9,0,IF(AND(G76=0,G92=0),1,IF(AND(G76=0,G92&gt;0),2,IF(G92&lt;0,0,(G92/G76)))))</f>
        <v>0.51316515705492105</v>
      </c>
      <c r="H94" s="127">
        <f t="shared" si="106"/>
        <v>0</v>
      </c>
      <c r="I94" s="175">
        <f t="shared" si="106"/>
        <v>1</v>
      </c>
      <c r="J94" s="127">
        <f t="shared" si="106"/>
        <v>0</v>
      </c>
      <c r="K94" s="127">
        <f t="shared" si="105"/>
        <v>0</v>
      </c>
      <c r="L94" s="127">
        <f t="shared" si="105"/>
        <v>0</v>
      </c>
      <c r="M94" s="127">
        <f t="shared" si="105"/>
        <v>0</v>
      </c>
      <c r="N94" s="175">
        <f>IF($D$2&lt;N$9,0,IF(AND(N76=0,N92=0),1,IF(AND(N76=0,N92&gt;0),2,IF(N92&lt;0,0,(N92/N76)))))</f>
        <v>1</v>
      </c>
      <c r="O94" s="127">
        <f>IF($D$2&lt;O$9,0,IF(AND(O76=0,O92=0),1,IF(AND(O76=0,O92&gt;0),2,IF(O92&lt;0,0,(O92/O76)))))</f>
        <v>0</v>
      </c>
      <c r="P94" s="127">
        <f>IF($D$2&lt;P$9,0,IF(AND(P76=0,P92=0),1,IF(AND(P76=0,P92&gt;0),2,IF(P92&lt;0,0,(P92/P76)))))</f>
        <v>0</v>
      </c>
      <c r="Q94" s="127">
        <f>IF($D$2&lt;Q$9,0,IF(AND(Q76=0,Q92=0),1,IF(AND(Q76=0,Q92&gt;0),2,IF(Q92&lt;0,0,(Q92/Q76)))))</f>
        <v>0</v>
      </c>
      <c r="R94" s="212">
        <f>IF($D$2&lt;R$9,0,IF(AND(R76=0,R92=0),1,IF(AND(R76=0,R92&gt;0),2,IF(R92&lt;0,0,(R92/R76)))))</f>
        <v>0</v>
      </c>
      <c r="S94" s="242">
        <f t="shared" si="105"/>
        <v>1.2507003591951801E-3</v>
      </c>
      <c r="T94" s="128">
        <f t="shared" si="105"/>
        <v>7.2797649727813314E-4</v>
      </c>
      <c r="U94" s="227">
        <f t="shared" si="105"/>
        <v>0</v>
      </c>
      <c r="V94" s="227">
        <f t="shared" si="105"/>
        <v>0</v>
      </c>
      <c r="W94" s="22"/>
    </row>
    <row r="95" spans="2:23" s="2" customFormat="1" ht="16.5" customHeight="1" x14ac:dyDescent="0.2">
      <c r="B95" s="129" t="str">
        <f>"Week "&amp;$D$1&amp;" View"</f>
        <v>Week 10 View</v>
      </c>
      <c r="C95" s="149"/>
      <c r="D95" s="177" t="str">
        <f>INDEX(D79:D91,MATCH($D$1,$C$13:$C$25,0))</f>
        <v>-</v>
      </c>
      <c r="E95" s="91">
        <f t="shared" ref="E95:V95" si="107">INDEX(E79:E91,MATCH($D$1,$C$13:$C$25,0))</f>
        <v>10.032</v>
      </c>
      <c r="F95" s="91">
        <f t="shared" si="107"/>
        <v>15.375999999999999</v>
      </c>
      <c r="G95" s="91">
        <f t="shared" ref="G95:J95" si="108">INDEX(G79:G91,MATCH($D$1,$C$13:$C$25,0))</f>
        <v>8.8170000000000002</v>
      </c>
      <c r="H95" s="130">
        <f t="shared" si="108"/>
        <v>31.300000000000004</v>
      </c>
      <c r="I95" s="281">
        <f t="shared" si="108"/>
        <v>0.12</v>
      </c>
      <c r="J95" s="91">
        <f t="shared" si="108"/>
        <v>3.384999999999998</v>
      </c>
      <c r="K95" s="91">
        <f t="shared" si="107"/>
        <v>6.0389999999999979</v>
      </c>
      <c r="L95" s="91">
        <f t="shared" si="107"/>
        <v>29.798000000000002</v>
      </c>
      <c r="M95" s="91">
        <f t="shared" si="107"/>
        <v>61.185000000000002</v>
      </c>
      <c r="N95" s="177" t="str">
        <f>INDEX(N79:N91,MATCH($D$1,$C$13:$C$25,0))</f>
        <v>-</v>
      </c>
      <c r="O95" s="91">
        <f>INDEX(O79:O91,MATCH($D$1,$C$13:$C$25,0))</f>
        <v>-1.6650000000000098</v>
      </c>
      <c r="P95" s="91">
        <f>INDEX(P79:P91,MATCH($D$1,$C$13:$C$25,0))</f>
        <v>0</v>
      </c>
      <c r="Q95" s="91">
        <f>INDEX(Q79:Q91,MATCH($D$1,$C$13:$C$25,0))</f>
        <v>0</v>
      </c>
      <c r="R95" s="214">
        <f>INDEX(R79:R91,MATCH($D$1,$C$13:$C$25,0))</f>
        <v>0</v>
      </c>
      <c r="S95" s="243">
        <f t="shared" si="107"/>
        <v>65.525000000000006</v>
      </c>
      <c r="T95" s="131">
        <f t="shared" si="107"/>
        <v>100.527</v>
      </c>
      <c r="U95" s="244">
        <f t="shared" si="107"/>
        <v>-1.6650000000000098</v>
      </c>
      <c r="V95" s="228">
        <f t="shared" si="107"/>
        <v>164.387</v>
      </c>
      <c r="W95" s="23"/>
    </row>
    <row r="96" spans="2:23" s="2" customFormat="1" ht="16.5" customHeight="1" thickBot="1" x14ac:dyDescent="0.25">
      <c r="B96" s="132" t="s">
        <v>23</v>
      </c>
      <c r="C96" s="150"/>
      <c r="D96" s="179">
        <f>IFERROR(E95/$S95,0)</f>
        <v>0.1531018695154521</v>
      </c>
      <c r="E96" s="133">
        <f>IFERROR(F95/$S95,0)</f>
        <v>0.23465852727966421</v>
      </c>
      <c r="F96" s="133">
        <f>IFERROR(H95/$S95,0)</f>
        <v>0.47768027470431135</v>
      </c>
      <c r="G96" s="133">
        <f t="shared" ref="G96:J96" si="109">IFERROR(I95/$S95,0)</f>
        <v>1.8313620755436855E-3</v>
      </c>
      <c r="H96" s="133">
        <f t="shared" si="109"/>
        <v>5.1659671880961433E-2</v>
      </c>
      <c r="I96" s="188">
        <f t="shared" si="109"/>
        <v>9.2163296451735932E-2</v>
      </c>
      <c r="J96" s="279">
        <f t="shared" si="109"/>
        <v>0.4547577260587562</v>
      </c>
      <c r="K96" s="133">
        <f>IFERROR(L95/$T95,0)</f>
        <v>0.29641787778407791</v>
      </c>
      <c r="L96" s="133">
        <f>IFERROR(M95/$T95,0)</f>
        <v>0.60864245426601815</v>
      </c>
      <c r="M96" s="133">
        <f>IFERROR(#REF!/$T95,0)</f>
        <v>0</v>
      </c>
      <c r="N96" s="179">
        <f>IFERROR(#REF!/$T95,0)</f>
        <v>0</v>
      </c>
      <c r="O96" s="133">
        <f>IFERROR(#REF!/$T95,0)</f>
        <v>0</v>
      </c>
      <c r="P96" s="133">
        <f>IFERROR(#REF!/$T95,0)</f>
        <v>0</v>
      </c>
      <c r="Q96" s="133">
        <f>IFERROR(#REF!/$T95,0)</f>
        <v>0</v>
      </c>
      <c r="R96" s="216">
        <f>IFERROR(#REF!/$T95,0)</f>
        <v>0</v>
      </c>
      <c r="S96" s="179">
        <f>IFERROR(S95/$V95,0)</f>
        <v>0.39860207923984259</v>
      </c>
      <c r="T96" s="133">
        <f>IFERROR(T95/$V95,0)</f>
        <v>0.6115264589049012</v>
      </c>
      <c r="U96" s="189">
        <f>IFERROR(U95/$V95,0)</f>
        <v>-1.0128538144743866E-2</v>
      </c>
      <c r="V96" s="229"/>
      <c r="W96" s="23"/>
    </row>
    <row r="97" spans="1:23" s="2" customFormat="1" ht="17.25" customHeight="1" thickBot="1" x14ac:dyDescent="0.25">
      <c r="B97" s="135" t="s">
        <v>24</v>
      </c>
      <c r="C97" s="151"/>
      <c r="D97" s="180"/>
      <c r="E97" s="136"/>
      <c r="F97" s="136"/>
      <c r="G97" s="136"/>
      <c r="H97" s="136"/>
      <c r="I97" s="282"/>
      <c r="J97" s="136"/>
      <c r="K97" s="136"/>
      <c r="L97" s="136"/>
      <c r="M97" s="278"/>
      <c r="N97" s="282"/>
      <c r="O97" s="136"/>
      <c r="P97" s="136"/>
      <c r="Q97" s="136"/>
      <c r="R97" s="218"/>
      <c r="S97" s="245"/>
      <c r="T97" s="137"/>
      <c r="U97" s="246"/>
      <c r="V97" s="138"/>
      <c r="W97" s="22"/>
    </row>
    <row r="98" spans="1:23" s="2" customFormat="1" ht="16.8" outlineLevel="1" x14ac:dyDescent="0.2">
      <c r="B98" s="310" t="s">
        <v>10</v>
      </c>
      <c r="C98" s="311">
        <v>0</v>
      </c>
      <c r="D98" s="171" t="str">
        <f>IF(D$9&lt;=$D$2,D92,0)</f>
        <v>-</v>
      </c>
      <c r="E98" s="125" t="e">
        <f>IF(E$9&lt;=$D$2,E92+D98,0)</f>
        <v>#VALUE!</v>
      </c>
      <c r="F98" s="125" t="e">
        <f t="shared" ref="F98:N98" si="110">IF(F$9&lt;=$D$2,F92+E98,0)</f>
        <v>#VALUE!</v>
      </c>
      <c r="G98" s="125" t="e">
        <f t="shared" ref="G98" si="111">IF(G$9&lt;=$D$2,G92+F98,0)</f>
        <v>#VALUE!</v>
      </c>
      <c r="H98" s="125" t="e">
        <f t="shared" ref="H98" si="112">IF(H$9&lt;=$D$2,H92+G98,0)</f>
        <v>#VALUE!</v>
      </c>
      <c r="I98" s="171" t="e">
        <f t="shared" ref="I98" si="113">IF(I$9&lt;=$D$2,I92+H98,0)</f>
        <v>#VALUE!</v>
      </c>
      <c r="J98" s="125" t="e">
        <f t="shared" ref="J98" si="114">IF(J$9&lt;=$D$2,J92+I98,0)</f>
        <v>#VALUE!</v>
      </c>
      <c r="K98" s="125" t="e">
        <f t="shared" si="110"/>
        <v>#VALUE!</v>
      </c>
      <c r="L98" s="125" t="e">
        <f t="shared" si="110"/>
        <v>#VALUE!</v>
      </c>
      <c r="M98" s="125" t="e">
        <f t="shared" si="110"/>
        <v>#VALUE!</v>
      </c>
      <c r="N98" s="171" t="e">
        <f t="shared" si="110"/>
        <v>#VALUE!</v>
      </c>
      <c r="O98" s="125" t="e">
        <f>IF(O$9&lt;=$D$2,O92+N98,0)</f>
        <v>#VALUE!</v>
      </c>
      <c r="P98" s="125">
        <f>IF(P$9&lt;=$D$2,P92+O98,0)</f>
        <v>0</v>
      </c>
      <c r="Q98" s="125">
        <f>IF(Q$9&lt;=$D$2,Q92+P98,0)</f>
        <v>0</v>
      </c>
      <c r="R98" s="208">
        <f>IF(R$9&lt;=$D$2,R92+Q98,0)</f>
        <v>0</v>
      </c>
      <c r="S98" s="247">
        <f>IFERROR(INDEX(S$13:S$25,$D$1,0)/INDEX($V$13:$V$25,$D$1,0),0)</f>
        <v>0.39700038168795893</v>
      </c>
      <c r="T98" s="140">
        <f>IFERROR(INDEX(T$13:T$25,$D$1,0)/INDEX($V$13:$V$25,$D$1,0),0)</f>
        <v>0.60695121129796359</v>
      </c>
      <c r="U98" s="248">
        <f>IFERROR(INDEX(U$13:U$25,$D$1,0)/INDEX($V$13:$V$25,$D$1,0),0)</f>
        <v>-3.9515929859225028E-3</v>
      </c>
      <c r="V98" s="230" t="s">
        <v>11</v>
      </c>
      <c r="W98"/>
    </row>
    <row r="99" spans="1:23" s="2" customFormat="1" ht="17.25" customHeight="1" outlineLevel="1" x14ac:dyDescent="0.2">
      <c r="B99" s="315" t="s">
        <v>12</v>
      </c>
      <c r="C99" s="316">
        <v>0</v>
      </c>
      <c r="D99" s="173" t="e">
        <f>IF(D$27=0,0,IF(D$9&lt;=$D$2,E98-D77,E98-D77))</f>
        <v>#VALUE!</v>
      </c>
      <c r="E99" s="85" t="e">
        <f t="shared" ref="E99:L99" si="115">IF(E$27=0,0,IF(E$9&lt;=$D$2,F98-E77,F98-E77))</f>
        <v>#VALUE!</v>
      </c>
      <c r="F99" s="85" t="e">
        <f>IF(F$27=0,0,IF(F$9&lt;=$D$2,H98-F77,H98-F77))</f>
        <v>#VALUE!</v>
      </c>
      <c r="G99" s="85" t="e">
        <f t="shared" ref="G99:J99" si="116">IF(G$27=0,0,IF(G$9&lt;=$D$2,I98-G77,I98-G77))</f>
        <v>#VALUE!</v>
      </c>
      <c r="H99" s="85" t="e">
        <f t="shared" si="116"/>
        <v>#VALUE!</v>
      </c>
      <c r="I99" s="173" t="e">
        <f t="shared" si="116"/>
        <v>#VALUE!</v>
      </c>
      <c r="J99" s="85" t="e">
        <f t="shared" si="116"/>
        <v>#VALUE!</v>
      </c>
      <c r="K99" s="85" t="e">
        <f t="shared" si="115"/>
        <v>#VALUE!</v>
      </c>
      <c r="L99" s="85" t="e">
        <f t="shared" si="115"/>
        <v>#VALUE!</v>
      </c>
      <c r="M99" s="85" t="e">
        <f t="shared" ref="M99:R99" si="117">IF(M$27=0,0,IF(M$9&lt;=$D$2,O98-M77,O98-M77))</f>
        <v>#VALUE!</v>
      </c>
      <c r="N99" s="173">
        <f t="shared" si="117"/>
        <v>0</v>
      </c>
      <c r="O99" s="85">
        <f t="shared" si="117"/>
        <v>-108.30161193617903</v>
      </c>
      <c r="P99" s="85">
        <f t="shared" si="117"/>
        <v>0</v>
      </c>
      <c r="Q99" s="85">
        <f t="shared" si="117"/>
        <v>0</v>
      </c>
      <c r="R99" s="210">
        <f t="shared" si="117"/>
        <v>0</v>
      </c>
      <c r="S99" s="249"/>
      <c r="T99" s="89"/>
      <c r="U99" s="250"/>
      <c r="V99" s="231" t="s">
        <v>13</v>
      </c>
      <c r="W99" s="25"/>
    </row>
    <row r="100" spans="1:23" ht="16.5" customHeight="1" thickBot="1" x14ac:dyDescent="0.25">
      <c r="B100" s="317" t="s">
        <v>9</v>
      </c>
      <c r="C100" s="318">
        <v>0</v>
      </c>
      <c r="D100" s="175" t="e">
        <f>IF($D$2&lt;D$9,0,IF(AND(D77=0,D98=0),1,IF(AND(D77=0,D98&gt;0),2,IF(D98&lt;0,0,(D98/D77)))))</f>
        <v>#VALUE!</v>
      </c>
      <c r="E100" s="127" t="e">
        <f t="shared" ref="E100:M100" si="118">IF($D$2&lt;E$9,0,IF(AND(E77=0,E98=0),1,IF(AND(E77=0,E98&gt;0),2,IF(E98&lt;0,0,(E98/E77)))))</f>
        <v>#VALUE!</v>
      </c>
      <c r="F100" s="127" t="e">
        <f t="shared" si="118"/>
        <v>#VALUE!</v>
      </c>
      <c r="G100" s="127" t="e">
        <f t="shared" ref="G100:J100" si="119">IF($D$2&lt;G$9,0,IF(AND(G77=0,G98=0),1,IF(AND(G77=0,G98&gt;0),2,IF(G98&lt;0,0,(G98/G77)))))</f>
        <v>#VALUE!</v>
      </c>
      <c r="H100" s="127" t="e">
        <f t="shared" si="119"/>
        <v>#VALUE!</v>
      </c>
      <c r="I100" s="175" t="e">
        <f t="shared" si="119"/>
        <v>#VALUE!</v>
      </c>
      <c r="J100" s="127" t="e">
        <f t="shared" si="119"/>
        <v>#VALUE!</v>
      </c>
      <c r="K100" s="127" t="e">
        <f t="shared" si="118"/>
        <v>#VALUE!</v>
      </c>
      <c r="L100" s="127" t="e">
        <f t="shared" si="118"/>
        <v>#VALUE!</v>
      </c>
      <c r="M100" s="127" t="e">
        <f t="shared" si="118"/>
        <v>#VALUE!</v>
      </c>
      <c r="N100" s="175" t="e">
        <f>IF($D$2&lt;N$9,0,IF(AND(N77=0,N98=0),1,IF(AND(N77=0,N98&gt;0),2,IF(N98&lt;0,0,(N98/N77)))))</f>
        <v>#VALUE!</v>
      </c>
      <c r="O100" s="127" t="e">
        <f>IF($D$2&lt;O$9,0,IF(AND(O77=0,O98=0),1,IF(AND(O77=0,O98&gt;0),2,IF(O98&lt;0,0,(O98/O77)))))</f>
        <v>#VALUE!</v>
      </c>
      <c r="P100" s="127">
        <f>IF($D$2&lt;P$9,0,IF(AND(P77=0,P98=0),1,IF(AND(P77=0,P98&gt;0),2,IF(P98&lt;0,0,(P98/P77)))))</f>
        <v>0</v>
      </c>
      <c r="Q100" s="127">
        <f>IF($D$2&lt;Q$9,0,IF(AND(Q77=0,Q98=0),1,IF(AND(Q77=0,Q98&gt;0),2,IF(Q98&lt;0,0,(Q98/Q77)))))</f>
        <v>0</v>
      </c>
      <c r="R100" s="212">
        <f>IF($D$2&lt;R$9,0,IF(AND(R77=0,R98=0),1,IF(AND(R77=0,R98&gt;0),2,IF(R98&lt;0,0,(R98/R77)))))</f>
        <v>0</v>
      </c>
      <c r="S100" s="251"/>
      <c r="T100" s="141"/>
      <c r="U100" s="252"/>
      <c r="V100" s="232" t="s">
        <v>14</v>
      </c>
      <c r="W100" s="28"/>
    </row>
    <row r="101" spans="1:23" customFormat="1" ht="16.5" hidden="1" customHeight="1" outlineLevel="1" x14ac:dyDescent="0.2">
      <c r="A101" s="1"/>
      <c r="B101" s="326" t="s">
        <v>45</v>
      </c>
      <c r="C101" s="327"/>
      <c r="D101" s="182">
        <f>'SI-Onshore'!D101+'SI-Overseas'!D101</f>
        <v>1.224</v>
      </c>
      <c r="E101" s="87">
        <f>'SI-Onshore'!E101+'SI-Overseas'!E101</f>
        <v>4.5999999999999985E-2</v>
      </c>
      <c r="F101" s="87">
        <f>'SI-Onshore'!F101+'SI-Overseas'!F101</f>
        <v>2.0760000000000001</v>
      </c>
      <c r="G101" s="87">
        <f>'SI-Onshore'!G101+'SI-Overseas'!G101</f>
        <v>5.1440000000000001</v>
      </c>
      <c r="H101" s="87">
        <f>'SI-Onshore'!H101+'SI-Overseas'!H101</f>
        <v>5.57</v>
      </c>
      <c r="I101" s="182">
        <f>'SI-Onshore'!I101+'SI-Overseas'!I101</f>
        <v>0.93599999999999905</v>
      </c>
      <c r="J101" s="87">
        <f>'SI-Onshore'!J101+'SI-Overseas'!J101</f>
        <v>5.05</v>
      </c>
      <c r="K101" s="87">
        <f>'SI-Onshore'!K101+'SI-Overseas'!K101</f>
        <v>9.2749999999999986</v>
      </c>
      <c r="L101" s="87">
        <f>'SI-Onshore'!L101+'SI-Overseas'!L101</f>
        <v>14.279999999999998</v>
      </c>
      <c r="M101" s="87">
        <f>'SI-Onshore'!M101+'SI-Overseas'!M101</f>
        <v>26.949000000000005</v>
      </c>
      <c r="N101" s="182">
        <f>'SI-Onshore'!N101+'SI-Overseas'!N101</f>
        <v>0</v>
      </c>
      <c r="O101" s="87">
        <f>'SI-Onshore'!O101+'SI-Overseas'!O101</f>
        <v>5.223000000000007</v>
      </c>
      <c r="P101" s="87">
        <f>'SI-Onshore'!P101+'SI-Overseas'!P101</f>
        <v>11.225</v>
      </c>
      <c r="Q101" s="87">
        <f>'SI-Onshore'!Q101+'SI-Overseas'!Q101</f>
        <v>31.449999999999996</v>
      </c>
      <c r="R101" s="220">
        <f>'SI-Onshore'!R101+'SI-Overseas'!R101</f>
        <v>102.45400000000001</v>
      </c>
      <c r="S101" s="253">
        <f>SUM(D101:H101)</f>
        <v>14.06</v>
      </c>
      <c r="T101" s="90">
        <f>SUM(I101:M101)</f>
        <v>56.49</v>
      </c>
      <c r="U101" s="233">
        <f>SUM(N101:R101)</f>
        <v>150.352</v>
      </c>
      <c r="V101" s="233">
        <f>SUM(S101:U101)</f>
        <v>220.90199999999999</v>
      </c>
    </row>
    <row r="102" spans="1:23" ht="16.5" hidden="1" customHeight="1" collapsed="1" thickBot="1" x14ac:dyDescent="0.25">
      <c r="B102" s="322" t="s">
        <v>46</v>
      </c>
      <c r="C102" s="323"/>
      <c r="D102" s="183">
        <f>'SI-Onshore'!D102+'SI-Overseas'!D102</f>
        <v>1.1340000000000001</v>
      </c>
      <c r="E102" s="114">
        <f>'SI-Onshore'!E102+'SI-Overseas'!E102</f>
        <v>1.7350000000000003</v>
      </c>
      <c r="F102" s="114">
        <f>'SI-Onshore'!F102+'SI-Overseas'!F102</f>
        <v>2.1579999999999995</v>
      </c>
      <c r="G102" s="114">
        <f>'SI-Onshore'!G102+'SI-Overseas'!G102</f>
        <v>23.231000000000002</v>
      </c>
      <c r="H102" s="114">
        <f>'SI-Onshore'!H102+'SI-Overseas'!H102</f>
        <v>10.116000000000003</v>
      </c>
      <c r="I102" s="183">
        <f>'SI-Onshore'!I102+'SI-Overseas'!I102</f>
        <v>1.4349999999999978</v>
      </c>
      <c r="J102" s="114">
        <f>'SI-Onshore'!J102+'SI-Overseas'!J102</f>
        <v>8.8240000000000016</v>
      </c>
      <c r="K102" s="114">
        <f>'SI-Onshore'!K102+'SI-Overseas'!K102</f>
        <v>17.195999999999998</v>
      </c>
      <c r="L102" s="114">
        <f>'SI-Onshore'!L102+'SI-Overseas'!L102</f>
        <v>20.518000000000001</v>
      </c>
      <c r="M102" s="114">
        <f>'SI-Onshore'!M102+'SI-Overseas'!M102</f>
        <v>68.760999999999996</v>
      </c>
      <c r="N102" s="183">
        <f>'SI-Onshore'!N102+'SI-Overseas'!N102</f>
        <v>2.4840000000000089</v>
      </c>
      <c r="O102" s="108">
        <f>'SI-Onshore'!O102+'SI-Overseas'!O102</f>
        <v>12.121999999999996</v>
      </c>
      <c r="P102" s="108">
        <f>'SI-Onshore'!P102+'SI-Overseas'!P102</f>
        <v>24.016000000000009</v>
      </c>
      <c r="Q102" s="108">
        <f>'SI-Onshore'!Q102+'SI-Overseas'!Q102</f>
        <v>24.465999999999987</v>
      </c>
      <c r="R102" s="222">
        <f>'SI-Onshore'!R102+'SI-Overseas'!R102</f>
        <v>114.20700000000002</v>
      </c>
      <c r="S102" s="254">
        <f>SUM(D102:H102)</f>
        <v>38.374000000000009</v>
      </c>
      <c r="T102" s="116">
        <f>SUM(I102:M102)</f>
        <v>116.73399999999999</v>
      </c>
      <c r="U102" s="234">
        <f>SUM(N102:R102)</f>
        <v>177.29500000000002</v>
      </c>
      <c r="V102" s="234">
        <f>SUM(S102:U102)</f>
        <v>332.40300000000002</v>
      </c>
      <c r="W102" s="28"/>
    </row>
    <row r="103" spans="1:23" ht="16.5" customHeight="1" x14ac:dyDescent="0.2">
      <c r="E103" s="36"/>
    </row>
    <row r="129" spans="4:17" ht="16.5" customHeight="1" x14ac:dyDescent="0.2"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</row>
  </sheetData>
  <mergeCells count="39">
    <mergeCell ref="B101:C101"/>
    <mergeCell ref="B102:C102"/>
    <mergeCell ref="B5:V5"/>
    <mergeCell ref="U72:U73"/>
    <mergeCell ref="V72:V73"/>
    <mergeCell ref="V6:V7"/>
    <mergeCell ref="S6:S7"/>
    <mergeCell ref="T6:T7"/>
    <mergeCell ref="U6:U7"/>
    <mergeCell ref="S39:S40"/>
    <mergeCell ref="T39:T40"/>
    <mergeCell ref="U39:U40"/>
    <mergeCell ref="V39:V40"/>
    <mergeCell ref="B35:C35"/>
    <mergeCell ref="B36:C36"/>
    <mergeCell ref="B68:C68"/>
    <mergeCell ref="T72:T73"/>
    <mergeCell ref="B67:C67"/>
    <mergeCell ref="B99:C99"/>
    <mergeCell ref="B100:C100"/>
    <mergeCell ref="B71:V71"/>
    <mergeCell ref="B98:C98"/>
    <mergeCell ref="B94:C94"/>
    <mergeCell ref="B92:C92"/>
    <mergeCell ref="B69:C69"/>
    <mergeCell ref="B93:C93"/>
    <mergeCell ref="S72:S73"/>
    <mergeCell ref="B59:C59"/>
    <mergeCell ref="B38:V38"/>
    <mergeCell ref="B65:C65"/>
    <mergeCell ref="B66:C66"/>
    <mergeCell ref="B26:C26"/>
    <mergeCell ref="B32:C32"/>
    <mergeCell ref="B33:C33"/>
    <mergeCell ref="B34:C34"/>
    <mergeCell ref="B27:C27"/>
    <mergeCell ref="B28:C28"/>
    <mergeCell ref="B60:C60"/>
    <mergeCell ref="B61:C61"/>
  </mergeCells>
  <conditionalFormatting sqref="D12">
    <cfRule type="expression" dxfId="4851" priority="3409" stopIfTrue="1">
      <formula>$C12=D$7</formula>
    </cfRule>
    <cfRule type="expression" dxfId="4850" priority="3410" stopIfTrue="1">
      <formula>$C12&lt;D$7</formula>
    </cfRule>
  </conditionalFormatting>
  <conditionalFormatting sqref="D13">
    <cfRule type="cellIs" dxfId="4849" priority="224" operator="greaterThan">
      <formula>D12*120%</formula>
    </cfRule>
    <cfRule type="expression" priority="221">
      <formula>$C13=D$5</formula>
    </cfRule>
    <cfRule type="cellIs" dxfId="4848" priority="222" stopIfTrue="1" operator="equal">
      <formula>0</formula>
    </cfRule>
    <cfRule type="cellIs" dxfId="4847" priority="223" operator="lessThan">
      <formula>D12*95%</formula>
    </cfRule>
    <cfRule type="cellIs" dxfId="4846" priority="225" operator="between">
      <formula>D12*0.95</formula>
      <formula>D12*1.2</formula>
    </cfRule>
  </conditionalFormatting>
  <conditionalFormatting sqref="D14">
    <cfRule type="expression" dxfId="4845" priority="1626" stopIfTrue="1">
      <formula>$C14=D$7</formula>
    </cfRule>
    <cfRule type="expression" dxfId="4844" priority="1627" stopIfTrue="1">
      <formula>$C14&lt;D$7</formula>
    </cfRule>
    <cfRule type="expression" dxfId="4843" priority="1628" stopIfTrue="1">
      <formula>$C14=D$7</formula>
    </cfRule>
    <cfRule type="expression" dxfId="4842" priority="1631" stopIfTrue="1">
      <formula>$C14&lt;D$7</formula>
    </cfRule>
    <cfRule type="expression" dxfId="4841" priority="1629" stopIfTrue="1">
      <formula>$C14&lt;D$7</formula>
    </cfRule>
    <cfRule type="expression" dxfId="4840" priority="1630" stopIfTrue="1">
      <formula>$C14=D$7</formula>
    </cfRule>
  </conditionalFormatting>
  <conditionalFormatting sqref="D14:D15">
    <cfRule type="expression" dxfId="4839" priority="325" stopIfTrue="1">
      <formula>$C14&lt;D$7</formula>
    </cfRule>
    <cfRule type="expression" dxfId="4838" priority="324" stopIfTrue="1">
      <formula>$C14=D$7</formula>
    </cfRule>
  </conditionalFormatting>
  <conditionalFormatting sqref="D15">
    <cfRule type="expression" dxfId="4837" priority="323" stopIfTrue="1">
      <formula>$C15&lt;D$7</formula>
    </cfRule>
    <cfRule type="expression" dxfId="4836" priority="322" stopIfTrue="1">
      <formula>$C15=D$7</formula>
    </cfRule>
    <cfRule type="expression" dxfId="4835" priority="321" stopIfTrue="1">
      <formula>$C15&lt;D$7</formula>
    </cfRule>
    <cfRule type="expression" dxfId="4834" priority="320" stopIfTrue="1">
      <formula>$C15=D$7</formula>
    </cfRule>
  </conditionalFormatting>
  <conditionalFormatting sqref="D16">
    <cfRule type="expression" dxfId="4833" priority="337" stopIfTrue="1">
      <formula>$C16&lt;D$7</formula>
    </cfRule>
    <cfRule type="expression" dxfId="4832" priority="341" stopIfTrue="1">
      <formula>$C16&lt;D$7</formula>
    </cfRule>
    <cfRule type="expression" dxfId="4831" priority="340" stopIfTrue="1">
      <formula>$C16=D$7</formula>
    </cfRule>
    <cfRule type="expression" dxfId="4830" priority="338" stopIfTrue="1">
      <formula>$C16=D$7</formula>
    </cfRule>
    <cfRule type="expression" dxfId="4829" priority="339" stopIfTrue="1">
      <formula>$C16&lt;D$7</formula>
    </cfRule>
    <cfRule type="expression" dxfId="4828" priority="336" stopIfTrue="1">
      <formula>$C16=D$7</formula>
    </cfRule>
  </conditionalFormatting>
  <conditionalFormatting sqref="D17">
    <cfRule type="expression" dxfId="4827" priority="357" stopIfTrue="1">
      <formula>$C17&lt;D$7</formula>
    </cfRule>
    <cfRule type="expression" dxfId="4826" priority="356" stopIfTrue="1">
      <formula>$C17=D$7</formula>
    </cfRule>
    <cfRule type="expression" dxfId="4825" priority="360" stopIfTrue="1">
      <formula>$C17=D$7</formula>
    </cfRule>
    <cfRule type="expression" dxfId="4824" priority="358" stopIfTrue="1">
      <formula>$C17=D$7</formula>
    </cfRule>
    <cfRule type="expression" dxfId="4823" priority="359" stopIfTrue="1">
      <formula>$C17&lt;D$7</formula>
    </cfRule>
    <cfRule type="expression" dxfId="4822" priority="361" stopIfTrue="1">
      <formula>$C17&lt;D$7</formula>
    </cfRule>
  </conditionalFormatting>
  <conditionalFormatting sqref="D18">
    <cfRule type="expression" dxfId="4821" priority="381" stopIfTrue="1">
      <formula>$C18&lt;D$7</formula>
    </cfRule>
    <cfRule type="expression" dxfId="4820" priority="380" stopIfTrue="1">
      <formula>$C18=D$7</formula>
    </cfRule>
    <cfRule type="expression" dxfId="4819" priority="382" stopIfTrue="1">
      <formula>$C18=D$7</formula>
    </cfRule>
    <cfRule type="expression" dxfId="4818" priority="383" stopIfTrue="1">
      <formula>$C18&lt;D$7</formula>
    </cfRule>
    <cfRule type="expression" dxfId="4817" priority="384" stopIfTrue="1">
      <formula>$C18=D$7</formula>
    </cfRule>
    <cfRule type="expression" dxfId="4816" priority="385" stopIfTrue="1">
      <formula>$C18&lt;D$7</formula>
    </cfRule>
  </conditionalFormatting>
  <conditionalFormatting sqref="D19">
    <cfRule type="expression" dxfId="4815" priority="413" stopIfTrue="1">
      <formula>$C19&lt;D$7</formula>
    </cfRule>
    <cfRule type="expression" dxfId="4814" priority="412" stopIfTrue="1">
      <formula>$C19=D$7</formula>
    </cfRule>
    <cfRule type="expression" dxfId="4813" priority="411" stopIfTrue="1">
      <formula>$C19&lt;D$7</formula>
    </cfRule>
    <cfRule type="expression" dxfId="4812" priority="410" stopIfTrue="1">
      <formula>$C19=D$7</formula>
    </cfRule>
    <cfRule type="expression" dxfId="4811" priority="409" stopIfTrue="1">
      <formula>$C19&lt;D$7</formula>
    </cfRule>
    <cfRule type="expression" dxfId="4810" priority="408" stopIfTrue="1">
      <formula>$C19=D$7</formula>
    </cfRule>
  </conditionalFormatting>
  <conditionalFormatting sqref="D22">
    <cfRule type="expression" dxfId="4809" priority="518" stopIfTrue="1">
      <formula>$C22=D$7</formula>
    </cfRule>
    <cfRule type="expression" dxfId="4808" priority="517" stopIfTrue="1">
      <formula>$C22&lt;D$7</formula>
    </cfRule>
    <cfRule type="expression" dxfId="4807" priority="521" stopIfTrue="1">
      <formula>$C22&lt;D$7</formula>
    </cfRule>
    <cfRule type="expression" dxfId="4806" priority="520" stopIfTrue="1">
      <formula>$C22=D$7</formula>
    </cfRule>
    <cfRule type="expression" dxfId="4805" priority="516" stopIfTrue="1">
      <formula>$C22=D$7</formula>
    </cfRule>
    <cfRule type="expression" dxfId="4804" priority="519" stopIfTrue="1">
      <formula>$C22&lt;D$7</formula>
    </cfRule>
  </conditionalFormatting>
  <conditionalFormatting sqref="D23">
    <cfRule type="expression" dxfId="4803" priority="556" stopIfTrue="1">
      <formula>$C23=D$7</formula>
    </cfRule>
    <cfRule type="expression" dxfId="4802" priority="557" stopIfTrue="1">
      <formula>$C23&lt;D$7</formula>
    </cfRule>
    <cfRule type="expression" dxfId="4801" priority="558" stopIfTrue="1">
      <formula>$C23=D$7</formula>
    </cfRule>
    <cfRule type="expression" dxfId="4800" priority="559" stopIfTrue="1">
      <formula>$C23&lt;D$7</formula>
    </cfRule>
  </conditionalFormatting>
  <conditionalFormatting sqref="D23:D24">
    <cfRule type="expression" dxfId="4799" priority="560" stopIfTrue="1">
      <formula>$C23=D$7</formula>
    </cfRule>
    <cfRule type="expression" dxfId="4798" priority="561" stopIfTrue="1">
      <formula>$C23&lt;D$7</formula>
    </cfRule>
  </conditionalFormatting>
  <conditionalFormatting sqref="D24">
    <cfRule type="expression" dxfId="4797" priority="601" stopIfTrue="1">
      <formula>$C24&lt;D$7</formula>
    </cfRule>
    <cfRule type="expression" dxfId="4796" priority="600" stopIfTrue="1">
      <formula>$C24=D$7</formula>
    </cfRule>
    <cfRule type="expression" dxfId="4795" priority="603" stopIfTrue="1">
      <formula>$C24&lt;D$7</formula>
    </cfRule>
    <cfRule type="expression" dxfId="4794" priority="602" stopIfTrue="1">
      <formula>$C24=D$7</formula>
    </cfRule>
  </conditionalFormatting>
  <conditionalFormatting sqref="D25">
    <cfRule type="expression" dxfId="4793" priority="645" stopIfTrue="1">
      <formula>$C25&lt;D$7</formula>
    </cfRule>
    <cfRule type="expression" dxfId="4792" priority="644" stopIfTrue="1">
      <formula>$C25=D$7</formula>
    </cfRule>
    <cfRule type="expression" dxfId="4791" priority="643" stopIfTrue="1">
      <formula>$C25&lt;D$7</formula>
    </cfRule>
    <cfRule type="expression" dxfId="4790" priority="642" stopIfTrue="1">
      <formula>$C25=D$7</formula>
    </cfRule>
    <cfRule type="expression" dxfId="4789" priority="641" stopIfTrue="1">
      <formula>$C25&lt;D$7</formula>
    </cfRule>
    <cfRule type="expression" dxfId="4788" priority="640" stopIfTrue="1">
      <formula>$C25=D$7</formula>
    </cfRule>
  </conditionalFormatting>
  <conditionalFormatting sqref="D45">
    <cfRule type="expression" dxfId="4787" priority="1600" stopIfTrue="1">
      <formula>$C45=D$7</formula>
    </cfRule>
    <cfRule type="expression" dxfId="4786" priority="1601" stopIfTrue="1">
      <formula>$C45&lt;D$7</formula>
    </cfRule>
  </conditionalFormatting>
  <conditionalFormatting sqref="D46">
    <cfRule type="expression" priority="1547">
      <formula>$C46=D$5</formula>
    </cfRule>
    <cfRule type="cellIs" dxfId="4785" priority="1548" stopIfTrue="1" operator="equal">
      <formula>0</formula>
    </cfRule>
    <cfRule type="cellIs" dxfId="4784" priority="1549" operator="lessThan">
      <formula>D45*95%</formula>
    </cfRule>
    <cfRule type="cellIs" dxfId="4783" priority="1551" operator="between">
      <formula>D45*0.95</formula>
      <formula>D45*1.2</formula>
    </cfRule>
    <cfRule type="cellIs" dxfId="4782" priority="1550" operator="greaterThan">
      <formula>D45*120%</formula>
    </cfRule>
  </conditionalFormatting>
  <conditionalFormatting sqref="D47">
    <cfRule type="expression" dxfId="4781" priority="1155" stopIfTrue="1">
      <formula>$C47&lt;D$7</formula>
    </cfRule>
    <cfRule type="expression" dxfId="4780" priority="1148" stopIfTrue="1">
      <formula>$C47=D$7</formula>
    </cfRule>
    <cfRule type="expression" dxfId="4779" priority="1149" stopIfTrue="1">
      <formula>$C47&lt;D$7</formula>
    </cfRule>
    <cfRule type="expression" dxfId="4778" priority="1150" stopIfTrue="1">
      <formula>$C47=D$7</formula>
    </cfRule>
    <cfRule type="expression" dxfId="4777" priority="1151" stopIfTrue="1">
      <formula>$C47&lt;D$7</formula>
    </cfRule>
    <cfRule type="expression" dxfId="4776" priority="1152" stopIfTrue="1">
      <formula>$C47=D$7</formula>
    </cfRule>
    <cfRule type="expression" dxfId="4775" priority="1153" stopIfTrue="1">
      <formula>$C47&lt;D$7</formula>
    </cfRule>
    <cfRule type="expression" dxfId="4774" priority="1154" stopIfTrue="1">
      <formula>$C47=D$7</formula>
    </cfRule>
  </conditionalFormatting>
  <conditionalFormatting sqref="D48">
    <cfRule type="expression" dxfId="4773" priority="1167" stopIfTrue="1">
      <formula>$C48&lt;D$7</formula>
    </cfRule>
    <cfRule type="expression" dxfId="4772" priority="1166" stopIfTrue="1">
      <formula>$C48=D$7</formula>
    </cfRule>
    <cfRule type="expression" dxfId="4771" priority="1165" stopIfTrue="1">
      <formula>$C48&lt;D$7</formula>
    </cfRule>
    <cfRule type="expression" dxfId="4770" priority="1164" stopIfTrue="1">
      <formula>$C48=D$7</formula>
    </cfRule>
    <cfRule type="expression" dxfId="4769" priority="1162" stopIfTrue="1">
      <formula>$C48=D$7</formula>
    </cfRule>
    <cfRule type="expression" dxfId="4768" priority="1163" stopIfTrue="1">
      <formula>$C48&lt;D$7</formula>
    </cfRule>
  </conditionalFormatting>
  <conditionalFormatting sqref="D49">
    <cfRule type="expression" dxfId="4767" priority="1182" stopIfTrue="1">
      <formula>$C49=D$7</formula>
    </cfRule>
    <cfRule type="expression" dxfId="4766" priority="1183" stopIfTrue="1">
      <formula>$C49&lt;D$7</formula>
    </cfRule>
    <cfRule type="expression" dxfId="4765" priority="1179" stopIfTrue="1">
      <formula>$C49&lt;D$7</formula>
    </cfRule>
    <cfRule type="expression" dxfId="4764" priority="1178" stopIfTrue="1">
      <formula>$C49=D$7</formula>
    </cfRule>
    <cfRule type="expression" dxfId="4763" priority="1181" stopIfTrue="1">
      <formula>$C49&lt;D$7</formula>
    </cfRule>
    <cfRule type="expression" dxfId="4762" priority="1180" stopIfTrue="1">
      <formula>$C49=D$7</formula>
    </cfRule>
  </conditionalFormatting>
  <conditionalFormatting sqref="D50">
    <cfRule type="expression" dxfId="4761" priority="1201" stopIfTrue="1">
      <formula>$C50&lt;D$7</formula>
    </cfRule>
    <cfRule type="expression" dxfId="4760" priority="1202" stopIfTrue="1">
      <formula>$C50=D$7</formula>
    </cfRule>
    <cfRule type="expression" dxfId="4759" priority="1199" stopIfTrue="1">
      <formula>$C50&lt;D$7</formula>
    </cfRule>
    <cfRule type="expression" dxfId="4758" priority="1203" stopIfTrue="1">
      <formula>$C50&lt;D$7</formula>
    </cfRule>
    <cfRule type="expression" dxfId="4757" priority="1198" stopIfTrue="1">
      <formula>$C50=D$7</formula>
    </cfRule>
    <cfRule type="expression" dxfId="4756" priority="1200" stopIfTrue="1">
      <formula>$C50=D$7</formula>
    </cfRule>
  </conditionalFormatting>
  <conditionalFormatting sqref="D51">
    <cfRule type="expression" dxfId="4755" priority="1224" stopIfTrue="1">
      <formula>$C51=D$7</formula>
    </cfRule>
    <cfRule type="expression" dxfId="4754" priority="1223" stopIfTrue="1">
      <formula>$C51&lt;D$7</formula>
    </cfRule>
    <cfRule type="expression" dxfId="4753" priority="1225" stopIfTrue="1">
      <formula>$C51&lt;D$7</formula>
    </cfRule>
    <cfRule type="expression" dxfId="4752" priority="1222" stopIfTrue="1">
      <formula>$C51=D$7</formula>
    </cfRule>
    <cfRule type="expression" dxfId="4751" priority="1227" stopIfTrue="1">
      <formula>$C51&lt;D$7</formula>
    </cfRule>
    <cfRule type="expression" dxfId="4750" priority="1226" stopIfTrue="1">
      <formula>$C51=D$7</formula>
    </cfRule>
  </conditionalFormatting>
  <conditionalFormatting sqref="D52">
    <cfRule type="expression" dxfId="4749" priority="1251" stopIfTrue="1">
      <formula>$C52&lt;D$7</formula>
    </cfRule>
    <cfRule type="expression" dxfId="4748" priority="1250" stopIfTrue="1">
      <formula>$C52=D$7</formula>
    </cfRule>
    <cfRule type="expression" dxfId="4747" priority="1254" stopIfTrue="1">
      <formula>$C52=D$7</formula>
    </cfRule>
    <cfRule type="expression" dxfId="4746" priority="1253" stopIfTrue="1">
      <formula>$C52&lt;D$7</formula>
    </cfRule>
    <cfRule type="expression" dxfId="4745" priority="1252" stopIfTrue="1">
      <formula>$C52=D$7</formula>
    </cfRule>
    <cfRule type="expression" dxfId="4744" priority="1255" stopIfTrue="1">
      <formula>$C52&lt;D$7</formula>
    </cfRule>
  </conditionalFormatting>
  <conditionalFormatting sqref="D53">
    <cfRule type="expression" dxfId="4743" priority="1283" stopIfTrue="1">
      <formula>$C53&lt;D$7</formula>
    </cfRule>
    <cfRule type="expression" dxfId="4742" priority="1287" stopIfTrue="1">
      <formula>$C53&lt;D$7</formula>
    </cfRule>
    <cfRule type="expression" dxfId="4741" priority="1285" stopIfTrue="1">
      <formula>$C53&lt;D$7</formula>
    </cfRule>
    <cfRule type="expression" dxfId="4740" priority="1286" stopIfTrue="1">
      <formula>$C53=D$7</formula>
    </cfRule>
    <cfRule type="expression" dxfId="4739" priority="1284" stopIfTrue="1">
      <formula>$C53=D$7</formula>
    </cfRule>
    <cfRule type="expression" dxfId="4738" priority="1282" stopIfTrue="1">
      <formula>$C53=D$7</formula>
    </cfRule>
  </conditionalFormatting>
  <conditionalFormatting sqref="D54">
    <cfRule type="expression" dxfId="4737" priority="1318" stopIfTrue="1">
      <formula>$C54=D$7</formula>
    </cfRule>
    <cfRule type="expression" dxfId="4736" priority="1319" stopIfTrue="1">
      <formula>$C54&lt;D$7</formula>
    </cfRule>
    <cfRule type="expression" dxfId="4735" priority="1320" stopIfTrue="1">
      <formula>$C54=D$7</formula>
    </cfRule>
    <cfRule type="expression" dxfId="4734" priority="1321" stopIfTrue="1">
      <formula>$C54&lt;D$7</formula>
    </cfRule>
  </conditionalFormatting>
  <conditionalFormatting sqref="D54:D55">
    <cfRule type="expression" dxfId="4733" priority="1322" stopIfTrue="1">
      <formula>$C54=D$7</formula>
    </cfRule>
    <cfRule type="expression" dxfId="4732" priority="1323" stopIfTrue="1">
      <formula>$C54&lt;D$7</formula>
    </cfRule>
  </conditionalFormatting>
  <conditionalFormatting sqref="D55">
    <cfRule type="expression" dxfId="4731" priority="1363" stopIfTrue="1">
      <formula>$C55&lt;D$7</formula>
    </cfRule>
    <cfRule type="expression" dxfId="4730" priority="1362" stopIfTrue="1">
      <formula>$C55=D$7</formula>
    </cfRule>
    <cfRule type="expression" dxfId="4729" priority="1360" stopIfTrue="1">
      <formula>$C55=D$7</formula>
    </cfRule>
    <cfRule type="expression" dxfId="4728" priority="1361" stopIfTrue="1">
      <formula>$C55&lt;D$7</formula>
    </cfRule>
  </conditionalFormatting>
  <conditionalFormatting sqref="D56">
    <cfRule type="expression" dxfId="4727" priority="1401" stopIfTrue="1">
      <formula>$C56&lt;D$7</formula>
    </cfRule>
    <cfRule type="expression" dxfId="4726" priority="1400" stopIfTrue="1">
      <formula>$C56=D$7</formula>
    </cfRule>
    <cfRule type="expression" dxfId="4725" priority="1399" stopIfTrue="1">
      <formula>$C56&lt;D$7</formula>
    </cfRule>
    <cfRule type="expression" dxfId="4724" priority="1398" stopIfTrue="1">
      <formula>$C56=D$7</formula>
    </cfRule>
  </conditionalFormatting>
  <conditionalFormatting sqref="D56:D57">
    <cfRule type="expression" dxfId="4723" priority="1403" stopIfTrue="1">
      <formula>$C56&lt;D$7</formula>
    </cfRule>
    <cfRule type="expression" dxfId="4722" priority="1402" stopIfTrue="1">
      <formula>$C56=D$7</formula>
    </cfRule>
  </conditionalFormatting>
  <conditionalFormatting sqref="D57">
    <cfRule type="expression" dxfId="4721" priority="1442" stopIfTrue="1">
      <formula>$C57=D$7</formula>
    </cfRule>
    <cfRule type="expression" dxfId="4720" priority="1443" stopIfTrue="1">
      <formula>$C57&lt;D$7</formula>
    </cfRule>
    <cfRule type="expression" dxfId="4719" priority="1445" stopIfTrue="1">
      <formula>$C57&lt;D$7</formula>
    </cfRule>
    <cfRule type="expression" dxfId="4718" priority="1444" stopIfTrue="1">
      <formula>$C57=D$7</formula>
    </cfRule>
  </conditionalFormatting>
  <conditionalFormatting sqref="D58">
    <cfRule type="expression" dxfId="4717" priority="1531" stopIfTrue="1">
      <formula>$C58=D$7</formula>
    </cfRule>
    <cfRule type="expression" dxfId="4716" priority="1532" stopIfTrue="1">
      <formula>$C58&lt;D$7</formula>
    </cfRule>
    <cfRule type="expression" dxfId="4715" priority="1598" stopIfTrue="1">
      <formula>$C58=D$7</formula>
    </cfRule>
    <cfRule type="expression" dxfId="4714" priority="1599" stopIfTrue="1">
      <formula>$C58&lt;D$7</formula>
    </cfRule>
    <cfRule type="expression" dxfId="4713" priority="1609" stopIfTrue="1">
      <formula>$C58=D$7</formula>
    </cfRule>
    <cfRule type="expression" dxfId="4712" priority="1610" stopIfTrue="1">
      <formula>$C58&lt;D$7</formula>
    </cfRule>
  </conditionalFormatting>
  <conditionalFormatting sqref="D78">
    <cfRule type="expression" dxfId="4711" priority="1125" stopIfTrue="1">
      <formula>$C78&lt;D$7</formula>
    </cfRule>
    <cfRule type="expression" dxfId="4710" priority="1124" stopIfTrue="1">
      <formula>$C78=D$7</formula>
    </cfRule>
  </conditionalFormatting>
  <conditionalFormatting sqref="D79">
    <cfRule type="cellIs" dxfId="4709" priority="1075" operator="between">
      <formula>D78*0.95</formula>
      <formula>D78*1.2</formula>
    </cfRule>
    <cfRule type="cellIs" dxfId="4708" priority="1074" operator="greaterThan">
      <formula>D78*120%</formula>
    </cfRule>
    <cfRule type="cellIs" dxfId="4707" priority="1073" operator="lessThan">
      <formula>D78*95%</formula>
    </cfRule>
    <cfRule type="expression" priority="1071">
      <formula>$C79=D$5</formula>
    </cfRule>
    <cfRule type="cellIs" dxfId="4706" priority="1072" stopIfTrue="1" operator="equal">
      <formula>0</formula>
    </cfRule>
  </conditionalFormatting>
  <conditionalFormatting sqref="D80">
    <cfRule type="expression" dxfId="4705" priority="666" stopIfTrue="1">
      <formula>$C80=D$7</formula>
    </cfRule>
    <cfRule type="expression" dxfId="4704" priority="664" stopIfTrue="1">
      <formula>$C80=D$7</formula>
    </cfRule>
    <cfRule type="expression" dxfId="4703" priority="665" stopIfTrue="1">
      <formula>$C80&lt;D$7</formula>
    </cfRule>
    <cfRule type="expression" dxfId="4702" priority="667" stopIfTrue="1">
      <formula>$C80&lt;D$7</formula>
    </cfRule>
    <cfRule type="expression" dxfId="4701" priority="668" stopIfTrue="1">
      <formula>$C80=D$7</formula>
    </cfRule>
    <cfRule type="expression" dxfId="4700" priority="669" stopIfTrue="1">
      <formula>$C80&lt;D$7</formula>
    </cfRule>
    <cfRule type="expression" dxfId="4699" priority="670" stopIfTrue="1">
      <formula>$C80=D$7</formula>
    </cfRule>
    <cfRule type="expression" dxfId="4698" priority="671" stopIfTrue="1">
      <formula>$C80&lt;D$7</formula>
    </cfRule>
  </conditionalFormatting>
  <conditionalFormatting sqref="D81">
    <cfRule type="expression" dxfId="4697" priority="687" stopIfTrue="1">
      <formula>$C81&lt;D$7</formula>
    </cfRule>
    <cfRule type="expression" dxfId="4696" priority="686" stopIfTrue="1">
      <formula>$C81=D$7</formula>
    </cfRule>
    <cfRule type="expression" dxfId="4695" priority="691" stopIfTrue="1">
      <formula>$C81&lt;D$7</formula>
    </cfRule>
    <cfRule type="expression" dxfId="4694" priority="688" stopIfTrue="1">
      <formula>$C81=D$7</formula>
    </cfRule>
    <cfRule type="expression" dxfId="4693" priority="689" stopIfTrue="1">
      <formula>$C81&lt;D$7</formula>
    </cfRule>
    <cfRule type="expression" dxfId="4692" priority="690" stopIfTrue="1">
      <formula>$C81=D$7</formula>
    </cfRule>
  </conditionalFormatting>
  <conditionalFormatting sqref="D82">
    <cfRule type="expression" dxfId="4691" priority="702" stopIfTrue="1">
      <formula>$C82=D$7</formula>
    </cfRule>
    <cfRule type="expression" dxfId="4690" priority="704" stopIfTrue="1">
      <formula>$C82=D$7</formula>
    </cfRule>
    <cfRule type="expression" dxfId="4689" priority="707" stopIfTrue="1">
      <formula>$C82&lt;D$7</formula>
    </cfRule>
    <cfRule type="expression" dxfId="4688" priority="703" stopIfTrue="1">
      <formula>$C82&lt;D$7</formula>
    </cfRule>
    <cfRule type="expression" dxfId="4687" priority="706" stopIfTrue="1">
      <formula>$C82=D$7</formula>
    </cfRule>
    <cfRule type="expression" dxfId="4686" priority="705" stopIfTrue="1">
      <formula>$C82&lt;D$7</formula>
    </cfRule>
  </conditionalFormatting>
  <conditionalFormatting sqref="D83">
    <cfRule type="expression" dxfId="4685" priority="725" stopIfTrue="1">
      <formula>$C83&lt;D$7</formula>
    </cfRule>
    <cfRule type="expression" dxfId="4684" priority="723" stopIfTrue="1">
      <formula>$C83&lt;D$7</formula>
    </cfRule>
    <cfRule type="expression" dxfId="4683" priority="726" stopIfTrue="1">
      <formula>$C83=D$7</formula>
    </cfRule>
    <cfRule type="expression" dxfId="4682" priority="724" stopIfTrue="1">
      <formula>$C83=D$7</formula>
    </cfRule>
    <cfRule type="expression" dxfId="4681" priority="722" stopIfTrue="1">
      <formula>$C83=D$7</formula>
    </cfRule>
    <cfRule type="expression" dxfId="4680" priority="727" stopIfTrue="1">
      <formula>$C83&lt;D$7</formula>
    </cfRule>
  </conditionalFormatting>
  <conditionalFormatting sqref="D84">
    <cfRule type="expression" dxfId="4679" priority="750" stopIfTrue="1">
      <formula>$C84=D$7</formula>
    </cfRule>
    <cfRule type="expression" dxfId="4678" priority="751" stopIfTrue="1">
      <formula>$C84&lt;D$7</formula>
    </cfRule>
    <cfRule type="expression" dxfId="4677" priority="746" stopIfTrue="1">
      <formula>$C84=D$7</formula>
    </cfRule>
    <cfRule type="expression" dxfId="4676" priority="747" stopIfTrue="1">
      <formula>$C84&lt;D$7</formula>
    </cfRule>
    <cfRule type="expression" dxfId="4675" priority="748" stopIfTrue="1">
      <formula>$C84=D$7</formula>
    </cfRule>
    <cfRule type="expression" dxfId="4674" priority="749" stopIfTrue="1">
      <formula>$C84&lt;D$7</formula>
    </cfRule>
  </conditionalFormatting>
  <conditionalFormatting sqref="D85">
    <cfRule type="expression" dxfId="4673" priority="779" stopIfTrue="1">
      <formula>$C85&lt;D$7</formula>
    </cfRule>
    <cfRule type="expression" dxfId="4672" priority="778" stopIfTrue="1">
      <formula>$C85=D$7</formula>
    </cfRule>
    <cfRule type="expression" dxfId="4671" priority="777" stopIfTrue="1">
      <formula>$C85&lt;D$7</formula>
    </cfRule>
    <cfRule type="expression" dxfId="4670" priority="776" stopIfTrue="1">
      <formula>$C85=D$7</formula>
    </cfRule>
    <cfRule type="expression" dxfId="4669" priority="774" stopIfTrue="1">
      <formula>$C85=D$7</formula>
    </cfRule>
    <cfRule type="expression" dxfId="4668" priority="775" stopIfTrue="1">
      <formula>$C85&lt;D$7</formula>
    </cfRule>
  </conditionalFormatting>
  <conditionalFormatting sqref="D86">
    <cfRule type="expression" dxfId="4667" priority="811" stopIfTrue="1">
      <formula>$C86&lt;D$7</formula>
    </cfRule>
    <cfRule type="expression" dxfId="4666" priority="808" stopIfTrue="1">
      <formula>$C86=D$7</formula>
    </cfRule>
    <cfRule type="expression" dxfId="4665" priority="810" stopIfTrue="1">
      <formula>$C86=D$7</formula>
    </cfRule>
    <cfRule type="expression" dxfId="4664" priority="807" stopIfTrue="1">
      <formula>$C86&lt;D$7</formula>
    </cfRule>
    <cfRule type="expression" dxfId="4663" priority="806" stopIfTrue="1">
      <formula>$C86=D$7</formula>
    </cfRule>
    <cfRule type="expression" dxfId="4662" priority="809" stopIfTrue="1">
      <formula>$C86&lt;D$7</formula>
    </cfRule>
  </conditionalFormatting>
  <conditionalFormatting sqref="D87">
    <cfRule type="expression" dxfId="4661" priority="842" stopIfTrue="1">
      <formula>$C87=D$7</formula>
    </cfRule>
    <cfRule type="expression" dxfId="4660" priority="845" stopIfTrue="1">
      <formula>$C87&lt;D$7</formula>
    </cfRule>
    <cfRule type="expression" dxfId="4659" priority="844" stopIfTrue="1">
      <formula>$C87=D$7</formula>
    </cfRule>
    <cfRule type="expression" dxfId="4658" priority="843" stopIfTrue="1">
      <formula>$C87&lt;D$7</formula>
    </cfRule>
  </conditionalFormatting>
  <conditionalFormatting sqref="D87:D88">
    <cfRule type="expression" dxfId="4657" priority="847" stopIfTrue="1">
      <formula>$C87&lt;D$7</formula>
    </cfRule>
    <cfRule type="expression" dxfId="4656" priority="846" stopIfTrue="1">
      <formula>$C87=D$7</formula>
    </cfRule>
  </conditionalFormatting>
  <conditionalFormatting sqref="D88">
    <cfRule type="expression" dxfId="4655" priority="884" stopIfTrue="1">
      <formula>$C88=D$7</formula>
    </cfRule>
    <cfRule type="expression" dxfId="4654" priority="886" stopIfTrue="1">
      <formula>$C88=D$7</formula>
    </cfRule>
    <cfRule type="expression" dxfId="4653" priority="887" stopIfTrue="1">
      <formula>$C88&lt;D$7</formula>
    </cfRule>
    <cfRule type="expression" dxfId="4652" priority="885" stopIfTrue="1">
      <formula>$C88&lt;D$7</formula>
    </cfRule>
  </conditionalFormatting>
  <conditionalFormatting sqref="D89">
    <cfRule type="expression" dxfId="4651" priority="924" stopIfTrue="1">
      <formula>$C89=D$7</formula>
    </cfRule>
    <cfRule type="expression" dxfId="4650" priority="923" stopIfTrue="1">
      <formula>$C89&lt;D$7</formula>
    </cfRule>
    <cfRule type="expression" dxfId="4649" priority="922" stopIfTrue="1">
      <formula>$C89=D$7</formula>
    </cfRule>
    <cfRule type="expression" dxfId="4648" priority="925" stopIfTrue="1">
      <formula>$C89&lt;D$7</formula>
    </cfRule>
  </conditionalFormatting>
  <conditionalFormatting sqref="D89:D90">
    <cfRule type="expression" dxfId="4647" priority="926" stopIfTrue="1">
      <formula>$C89=D$7</formula>
    </cfRule>
    <cfRule type="expression" dxfId="4646" priority="927" stopIfTrue="1">
      <formula>$C89&lt;D$7</formula>
    </cfRule>
  </conditionalFormatting>
  <conditionalFormatting sqref="D90">
    <cfRule type="expression" dxfId="4645" priority="966" stopIfTrue="1">
      <formula>$C90=D$7</formula>
    </cfRule>
    <cfRule type="expression" dxfId="4644" priority="967" stopIfTrue="1">
      <formula>$C90&lt;D$7</formula>
    </cfRule>
    <cfRule type="expression" dxfId="4643" priority="968" stopIfTrue="1">
      <formula>$C90=D$7</formula>
    </cfRule>
    <cfRule type="expression" dxfId="4642" priority="969" stopIfTrue="1">
      <formula>$C90&lt;D$7</formula>
    </cfRule>
  </conditionalFormatting>
  <conditionalFormatting sqref="D91">
    <cfRule type="expression" dxfId="4641" priority="1134" stopIfTrue="1">
      <formula>$C91&lt;D$7</formula>
    </cfRule>
    <cfRule type="expression" dxfId="4640" priority="1133" stopIfTrue="1">
      <formula>$C91=D$7</formula>
    </cfRule>
    <cfRule type="expression" dxfId="4639" priority="1123" stopIfTrue="1">
      <formula>$C91&lt;D$7</formula>
    </cfRule>
    <cfRule type="expression" dxfId="4638" priority="1122" stopIfTrue="1">
      <formula>$C91=D$7</formula>
    </cfRule>
    <cfRule type="expression" dxfId="4637" priority="1055" stopIfTrue="1">
      <formula>$C91=D$7</formula>
    </cfRule>
    <cfRule type="expression" dxfId="4636" priority="1056" stopIfTrue="1">
      <formula>$C91&lt;D$7</formula>
    </cfRule>
  </conditionalFormatting>
  <conditionalFormatting sqref="D15:E15">
    <cfRule type="expression" dxfId="4635" priority="317" stopIfTrue="1">
      <formula>$C15&lt;D$7</formula>
    </cfRule>
    <cfRule type="expression" dxfId="4634" priority="316" stopIfTrue="1">
      <formula>$C15=D$7</formula>
    </cfRule>
  </conditionalFormatting>
  <conditionalFormatting sqref="D16:E16">
    <cfRule type="expression" dxfId="4633" priority="333" stopIfTrue="1">
      <formula>$C16&lt;D$7</formula>
    </cfRule>
    <cfRule type="expression" dxfId="4632" priority="332" stopIfTrue="1">
      <formula>$C16=D$7</formula>
    </cfRule>
  </conditionalFormatting>
  <conditionalFormatting sqref="D17:E17">
    <cfRule type="expression" dxfId="4631" priority="352" stopIfTrue="1">
      <formula>$C17=D$7</formula>
    </cfRule>
    <cfRule type="expression" dxfId="4630" priority="353" stopIfTrue="1">
      <formula>$C17&lt;D$7</formula>
    </cfRule>
  </conditionalFormatting>
  <conditionalFormatting sqref="D18:E18">
    <cfRule type="expression" dxfId="4629" priority="376" stopIfTrue="1">
      <formula>$C18=D$7</formula>
    </cfRule>
    <cfRule type="expression" dxfId="4628" priority="377" stopIfTrue="1">
      <formula>$C18&lt;D$7</formula>
    </cfRule>
  </conditionalFormatting>
  <conditionalFormatting sqref="D19:E19">
    <cfRule type="expression" dxfId="4627" priority="404" stopIfTrue="1">
      <formula>$C19=D$7</formula>
    </cfRule>
    <cfRule type="expression" dxfId="4626" priority="405" stopIfTrue="1">
      <formula>$C19&lt;D$7</formula>
    </cfRule>
  </conditionalFormatting>
  <conditionalFormatting sqref="D22:E22">
    <cfRule type="expression" dxfId="4625" priority="512" stopIfTrue="1">
      <formula>$C22=D$7</formula>
    </cfRule>
    <cfRule type="expression" dxfId="4624" priority="513" stopIfTrue="1">
      <formula>$C22&lt;D$7</formula>
    </cfRule>
  </conditionalFormatting>
  <conditionalFormatting sqref="D23:E24">
    <cfRule type="expression" dxfId="4623" priority="553" stopIfTrue="1">
      <formula>$C23&lt;D$7</formula>
    </cfRule>
    <cfRule type="expression" dxfId="4622" priority="552" stopIfTrue="1">
      <formula>$C23=D$7</formula>
    </cfRule>
  </conditionalFormatting>
  <conditionalFormatting sqref="D25:E25">
    <cfRule type="expression" dxfId="4621" priority="637" stopIfTrue="1">
      <formula>$C25&lt;D$7</formula>
    </cfRule>
    <cfRule type="expression" dxfId="4620" priority="636" stopIfTrue="1">
      <formula>$C25=D$7</formula>
    </cfRule>
  </conditionalFormatting>
  <conditionalFormatting sqref="D48:E48">
    <cfRule type="expression" dxfId="4619" priority="1159" stopIfTrue="1">
      <formula>$C48&lt;D$7</formula>
    </cfRule>
    <cfRule type="expression" dxfId="4618" priority="1158" stopIfTrue="1">
      <formula>$C48=D$7</formula>
    </cfRule>
  </conditionalFormatting>
  <conditionalFormatting sqref="D49:E49">
    <cfRule type="expression" dxfId="4617" priority="1175" stopIfTrue="1">
      <formula>$C49&lt;D$7</formula>
    </cfRule>
    <cfRule type="expression" dxfId="4616" priority="1174" stopIfTrue="1">
      <formula>$C49=D$7</formula>
    </cfRule>
  </conditionalFormatting>
  <conditionalFormatting sqref="D50:E50">
    <cfRule type="expression" dxfId="4615" priority="1195" stopIfTrue="1">
      <formula>$C50&lt;D$7</formula>
    </cfRule>
    <cfRule type="expression" dxfId="4614" priority="1194" stopIfTrue="1">
      <formula>$C50=D$7</formula>
    </cfRule>
  </conditionalFormatting>
  <conditionalFormatting sqref="D51:E51">
    <cfRule type="expression" dxfId="4613" priority="1219" stopIfTrue="1">
      <formula>$C51&lt;D$7</formula>
    </cfRule>
    <cfRule type="expression" dxfId="4612" priority="1218" stopIfTrue="1">
      <formula>$C51=D$7</formula>
    </cfRule>
  </conditionalFormatting>
  <conditionalFormatting sqref="D52:E52">
    <cfRule type="expression" dxfId="4611" priority="1247" stopIfTrue="1">
      <formula>$C52&lt;D$7</formula>
    </cfRule>
    <cfRule type="expression" dxfId="4610" priority="1246" stopIfTrue="1">
      <formula>$C52=D$7</formula>
    </cfRule>
  </conditionalFormatting>
  <conditionalFormatting sqref="D53:E53">
    <cfRule type="expression" dxfId="4609" priority="1278" stopIfTrue="1">
      <formula>$C53=D$7</formula>
    </cfRule>
    <cfRule type="expression" dxfId="4608" priority="1279" stopIfTrue="1">
      <formula>$C53&lt;D$7</formula>
    </cfRule>
  </conditionalFormatting>
  <conditionalFormatting sqref="D54:E55">
    <cfRule type="expression" dxfId="4607" priority="1314" stopIfTrue="1">
      <formula>$C54=D$7</formula>
    </cfRule>
    <cfRule type="expression" dxfId="4606" priority="1315" stopIfTrue="1">
      <formula>$C54&lt;D$7</formula>
    </cfRule>
  </conditionalFormatting>
  <conditionalFormatting sqref="D56:E57">
    <cfRule type="expression" dxfId="4605" priority="1395" stopIfTrue="1">
      <formula>$C56&lt;D$7</formula>
    </cfRule>
    <cfRule type="expression" dxfId="4604" priority="1394" stopIfTrue="1">
      <formula>$C56=D$7</formula>
    </cfRule>
  </conditionalFormatting>
  <conditionalFormatting sqref="D58:E58">
    <cfRule type="expression" dxfId="4603" priority="1528" stopIfTrue="1">
      <formula>$C58&lt;D$7</formula>
    </cfRule>
    <cfRule type="expression" dxfId="4602" priority="1527" stopIfTrue="1">
      <formula>$C58=D$7</formula>
    </cfRule>
  </conditionalFormatting>
  <conditionalFormatting sqref="D81:E81">
    <cfRule type="expression" dxfId="4601" priority="682" stopIfTrue="1">
      <formula>$C81=D$7</formula>
    </cfRule>
    <cfRule type="expression" dxfId="4600" priority="683" stopIfTrue="1">
      <formula>$C81&lt;D$7</formula>
    </cfRule>
  </conditionalFormatting>
  <conditionalFormatting sqref="D82:E82">
    <cfRule type="expression" dxfId="4599" priority="699" stopIfTrue="1">
      <formula>$C82&lt;D$7</formula>
    </cfRule>
    <cfRule type="expression" dxfId="4598" priority="698" stopIfTrue="1">
      <formula>$C82=D$7</formula>
    </cfRule>
  </conditionalFormatting>
  <conditionalFormatting sqref="D83:E83">
    <cfRule type="expression" dxfId="4597" priority="719" stopIfTrue="1">
      <formula>$C83&lt;D$7</formula>
    </cfRule>
    <cfRule type="expression" dxfId="4596" priority="718" stopIfTrue="1">
      <formula>$C83=D$7</formula>
    </cfRule>
  </conditionalFormatting>
  <conditionalFormatting sqref="D84:E84">
    <cfRule type="expression" dxfId="4595" priority="743" stopIfTrue="1">
      <formula>$C84&lt;D$7</formula>
    </cfRule>
    <cfRule type="expression" dxfId="4594" priority="742" stopIfTrue="1">
      <formula>$C84=D$7</formula>
    </cfRule>
  </conditionalFormatting>
  <conditionalFormatting sqref="D85:E85">
    <cfRule type="expression" dxfId="4593" priority="771" stopIfTrue="1">
      <formula>$C85&lt;D$7</formula>
    </cfRule>
    <cfRule type="expression" dxfId="4592" priority="770" stopIfTrue="1">
      <formula>$C85=D$7</formula>
    </cfRule>
  </conditionalFormatting>
  <conditionalFormatting sqref="D86:E86">
    <cfRule type="expression" dxfId="4591" priority="803" stopIfTrue="1">
      <formula>$C86&lt;D$7</formula>
    </cfRule>
    <cfRule type="expression" dxfId="4590" priority="802" stopIfTrue="1">
      <formula>$C86=D$7</formula>
    </cfRule>
  </conditionalFormatting>
  <conditionalFormatting sqref="D87:E88">
    <cfRule type="expression" dxfId="4589" priority="839" stopIfTrue="1">
      <formula>$C87&lt;D$7</formula>
    </cfRule>
    <cfRule type="expression" dxfId="4588" priority="838" stopIfTrue="1">
      <formula>$C87=D$7</formula>
    </cfRule>
  </conditionalFormatting>
  <conditionalFormatting sqref="D89:E90">
    <cfRule type="expression" dxfId="4587" priority="919" stopIfTrue="1">
      <formula>$C89&lt;D$7</formula>
    </cfRule>
    <cfRule type="expression" dxfId="4586" priority="918" stopIfTrue="1">
      <formula>$C89=D$7</formula>
    </cfRule>
  </conditionalFormatting>
  <conditionalFormatting sqref="D91:E91">
    <cfRule type="expression" dxfId="4585" priority="1052" stopIfTrue="1">
      <formula>$C91&lt;D$7</formula>
    </cfRule>
    <cfRule type="expression" dxfId="4584" priority="1051" stopIfTrue="1">
      <formula>$C91=D$7</formula>
    </cfRule>
  </conditionalFormatting>
  <conditionalFormatting sqref="D20:H20 J20:K20">
    <cfRule type="expression" dxfId="4583" priority="26" stopIfTrue="1">
      <formula>$C20&lt;D$7</formula>
    </cfRule>
    <cfRule type="expression" dxfId="4582" priority="25" stopIfTrue="1">
      <formula>$C20=D$7</formula>
    </cfRule>
  </conditionalFormatting>
  <conditionalFormatting sqref="D20:H21 J21:L21">
    <cfRule type="expression" dxfId="4581" priority="16" stopIfTrue="1">
      <formula>$C20=D$7</formula>
    </cfRule>
    <cfRule type="expression" dxfId="4580" priority="17" stopIfTrue="1">
      <formula>$C20&lt;D$7</formula>
    </cfRule>
  </conditionalFormatting>
  <conditionalFormatting sqref="D63:H63">
    <cfRule type="cellIs" dxfId="4579" priority="1619" operator="lessThan">
      <formula>0</formula>
    </cfRule>
    <cfRule type="cellIs" dxfId="4578" priority="1618" operator="greaterThan">
      <formula>0</formula>
    </cfRule>
  </conditionalFormatting>
  <conditionalFormatting sqref="D96:H96">
    <cfRule type="cellIs" dxfId="4577" priority="1143" operator="lessThan">
      <formula>0</formula>
    </cfRule>
    <cfRule type="cellIs" dxfId="4576" priority="1142" operator="greaterThan">
      <formula>0</formula>
    </cfRule>
  </conditionalFormatting>
  <conditionalFormatting sqref="D33:I33">
    <cfRule type="cellIs" dxfId="4575" priority="3324" operator="lessThan">
      <formula>0</formula>
    </cfRule>
    <cfRule type="cellIs" dxfId="4574" priority="3323" operator="greaterThan">
      <formula>0</formula>
    </cfRule>
  </conditionalFormatting>
  <conditionalFormatting sqref="D66:I66">
    <cfRule type="cellIs" dxfId="4573" priority="1579" operator="lessThan">
      <formula>0</formula>
    </cfRule>
    <cfRule type="cellIs" dxfId="4572" priority="1578" operator="greaterThan">
      <formula>0</formula>
    </cfRule>
  </conditionalFormatting>
  <conditionalFormatting sqref="D99:I99">
    <cfRule type="cellIs" dxfId="4571" priority="1103" operator="lessThan">
      <formula>0</formula>
    </cfRule>
    <cfRule type="cellIs" dxfId="4570" priority="1102" operator="greaterThan">
      <formula>0</formula>
    </cfRule>
  </conditionalFormatting>
  <conditionalFormatting sqref="D33:J33">
    <cfRule type="expression" dxfId="4569" priority="3308" stopIfTrue="1">
      <formula>D$27=0</formula>
    </cfRule>
  </conditionalFormatting>
  <conditionalFormatting sqref="D66:J66">
    <cfRule type="expression" dxfId="4568" priority="1565" stopIfTrue="1">
      <formula>D$27=0</formula>
    </cfRule>
  </conditionalFormatting>
  <conditionalFormatting sqref="D99:J99">
    <cfRule type="expression" dxfId="4567" priority="1089" stopIfTrue="1">
      <formula>D$27=0</formula>
    </cfRule>
  </conditionalFormatting>
  <conditionalFormatting sqref="D21:L21">
    <cfRule type="expression" dxfId="4566" priority="7" stopIfTrue="1">
      <formula>$C21=D$7</formula>
    </cfRule>
    <cfRule type="expression" dxfId="4565" priority="8" stopIfTrue="1">
      <formula>$C21&lt;D$7</formula>
    </cfRule>
  </conditionalFormatting>
  <conditionalFormatting sqref="D129:Q129">
    <cfRule type="cellIs" dxfId="4564" priority="9003" operator="greaterThan">
      <formula>0</formula>
    </cfRule>
    <cfRule type="cellIs" dxfId="4563" priority="9004" operator="lessThan">
      <formula>0</formula>
    </cfRule>
  </conditionalFormatting>
  <conditionalFormatting sqref="D27:R27">
    <cfRule type="cellIs" dxfId="4562" priority="3342" operator="lessThan">
      <formula>0</formula>
    </cfRule>
    <cfRule type="cellIs" dxfId="4561" priority="3341" operator="greaterThan">
      <formula>0</formula>
    </cfRule>
  </conditionalFormatting>
  <conditionalFormatting sqref="D60:R60">
    <cfRule type="cellIs" dxfId="4560" priority="1589" operator="lessThan">
      <formula>0</formula>
    </cfRule>
    <cfRule type="cellIs" dxfId="4559" priority="1588" operator="greaterThan">
      <formula>0</formula>
    </cfRule>
  </conditionalFormatting>
  <conditionalFormatting sqref="D93:R93">
    <cfRule type="cellIs" dxfId="4558" priority="1113" operator="lessThan">
      <formula>0</formula>
    </cfRule>
    <cfRule type="cellIs" dxfId="4557" priority="1112" operator="greaterThan">
      <formula>0</formula>
    </cfRule>
  </conditionalFormatting>
  <conditionalFormatting sqref="E14">
    <cfRule type="cellIs" dxfId="4556" priority="2425" operator="lessThan">
      <formula>E13*95%</formula>
    </cfRule>
    <cfRule type="cellIs" dxfId="4555" priority="2426" operator="greaterThan">
      <formula>E13*120%</formula>
    </cfRule>
    <cfRule type="expression" priority="2423">
      <formula>$C14=E$5</formula>
    </cfRule>
    <cfRule type="cellIs" dxfId="4554" priority="2427" operator="between">
      <formula>E13*0.95</formula>
      <formula>E13*1.2</formula>
    </cfRule>
    <cfRule type="cellIs" dxfId="4553" priority="2424" stopIfTrue="1" operator="equal">
      <formula>0</formula>
    </cfRule>
  </conditionalFormatting>
  <conditionalFormatting sqref="E15">
    <cfRule type="expression" dxfId="4552" priority="314" stopIfTrue="1">
      <formula>$C15=E$7</formula>
    </cfRule>
    <cfRule type="expression" dxfId="4551" priority="315" stopIfTrue="1">
      <formula>$C15&lt;E$7</formula>
    </cfRule>
  </conditionalFormatting>
  <conditionalFormatting sqref="E33">
    <cfRule type="expression" dxfId="4550" priority="3322">
      <formula>$F$27=0</formula>
    </cfRule>
  </conditionalFormatting>
  <conditionalFormatting sqref="E47">
    <cfRule type="cellIs" dxfId="4549" priority="1544" operator="between">
      <formula>E46*0.95</formula>
      <formula>E46*1.2</formula>
    </cfRule>
    <cfRule type="cellIs" dxfId="4548" priority="1543" operator="greaterThan">
      <formula>E46*120%</formula>
    </cfRule>
    <cfRule type="expression" priority="1540">
      <formula>$C47=E$5</formula>
    </cfRule>
    <cfRule type="cellIs" dxfId="4547" priority="1541" stopIfTrue="1" operator="equal">
      <formula>0</formula>
    </cfRule>
    <cfRule type="cellIs" dxfId="4546" priority="1542" operator="lessThan">
      <formula>E46*95%</formula>
    </cfRule>
  </conditionalFormatting>
  <conditionalFormatting sqref="E48">
    <cfRule type="expression" dxfId="4545" priority="1157" stopIfTrue="1">
      <formula>$C48&lt;E$7</formula>
    </cfRule>
    <cfRule type="expression" dxfId="4544" priority="1156" stopIfTrue="1">
      <formula>$C48=E$7</formula>
    </cfRule>
  </conditionalFormatting>
  <conditionalFormatting sqref="E66">
    <cfRule type="expression" dxfId="4543" priority="1577">
      <formula>$F$27=0</formula>
    </cfRule>
  </conditionalFormatting>
  <conditionalFormatting sqref="E80">
    <cfRule type="cellIs" dxfId="4542" priority="649" stopIfTrue="1" operator="equal">
      <formula>0</formula>
    </cfRule>
    <cfRule type="expression" priority="648">
      <formula>$C80=E$5</formula>
    </cfRule>
    <cfRule type="cellIs" dxfId="4541" priority="650" operator="lessThan">
      <formula>E79*95%</formula>
    </cfRule>
    <cfRule type="cellIs" dxfId="4540" priority="651" operator="greaterThan">
      <formula>E79*120%</formula>
    </cfRule>
    <cfRule type="cellIs" dxfId="4539" priority="652" operator="between">
      <formula>E79*0.95</formula>
      <formula>E79*1.2</formula>
    </cfRule>
  </conditionalFormatting>
  <conditionalFormatting sqref="E81">
    <cfRule type="expression" dxfId="4538" priority="681" stopIfTrue="1">
      <formula>$C81&lt;E$7</formula>
    </cfRule>
    <cfRule type="expression" dxfId="4537" priority="680" stopIfTrue="1">
      <formula>$C81=E$7</formula>
    </cfRule>
  </conditionalFormatting>
  <conditionalFormatting sqref="E99">
    <cfRule type="expression" dxfId="4536" priority="1101">
      <formula>$F$27=0</formula>
    </cfRule>
  </conditionalFormatting>
  <conditionalFormatting sqref="E16:F16">
    <cfRule type="expression" dxfId="4535" priority="328" stopIfTrue="1">
      <formula>$C16=E$7</formula>
    </cfRule>
    <cfRule type="expression" dxfId="4534" priority="329" stopIfTrue="1">
      <formula>$C16&lt;E$7</formula>
    </cfRule>
  </conditionalFormatting>
  <conditionalFormatting sqref="E49:F49">
    <cfRule type="expression" dxfId="4533" priority="1170" stopIfTrue="1">
      <formula>$C49=E$7</formula>
    </cfRule>
    <cfRule type="expression" dxfId="4532" priority="1171" stopIfTrue="1">
      <formula>$C49&lt;E$7</formula>
    </cfRule>
  </conditionalFormatting>
  <conditionalFormatting sqref="E17:G17">
    <cfRule type="expression" dxfId="4531" priority="348" stopIfTrue="1">
      <formula>$C17=E$7</formula>
    </cfRule>
    <cfRule type="expression" dxfId="4530" priority="349" stopIfTrue="1">
      <formula>$C17&lt;E$7</formula>
    </cfRule>
  </conditionalFormatting>
  <conditionalFormatting sqref="E18:G18">
    <cfRule type="expression" dxfId="4529" priority="372" stopIfTrue="1">
      <formula>$C18=E$7</formula>
    </cfRule>
    <cfRule type="expression" dxfId="4528" priority="373" stopIfTrue="1">
      <formula>$C18&lt;E$7</formula>
    </cfRule>
  </conditionalFormatting>
  <conditionalFormatting sqref="E19:G19">
    <cfRule type="expression" dxfId="4527" priority="401" stopIfTrue="1">
      <formula>$C19&lt;E$7</formula>
    </cfRule>
    <cfRule type="expression" dxfId="4526" priority="400" stopIfTrue="1">
      <formula>$C19=E$7</formula>
    </cfRule>
  </conditionalFormatting>
  <conditionalFormatting sqref="E22:G22">
    <cfRule type="expression" dxfId="4525" priority="509" stopIfTrue="1">
      <formula>$C22&lt;E$7</formula>
    </cfRule>
    <cfRule type="expression" dxfId="4524" priority="508" stopIfTrue="1">
      <formula>$C22=E$7</formula>
    </cfRule>
  </conditionalFormatting>
  <conditionalFormatting sqref="E23:G24">
    <cfRule type="expression" dxfId="4523" priority="548" stopIfTrue="1">
      <formula>$C23=E$7</formula>
    </cfRule>
    <cfRule type="expression" dxfId="4522" priority="549" stopIfTrue="1">
      <formula>$C23&lt;E$7</formula>
    </cfRule>
  </conditionalFormatting>
  <conditionalFormatting sqref="E25:G25">
    <cfRule type="expression" dxfId="4521" priority="633" stopIfTrue="1">
      <formula>$C25&lt;E$7</formula>
    </cfRule>
    <cfRule type="expression" dxfId="4520" priority="632" stopIfTrue="1">
      <formula>$C25=E$7</formula>
    </cfRule>
  </conditionalFormatting>
  <conditionalFormatting sqref="E50:G50">
    <cfRule type="expression" dxfId="4519" priority="1190" stopIfTrue="1">
      <formula>$C50=E$7</formula>
    </cfRule>
    <cfRule type="expression" dxfId="4518" priority="1191" stopIfTrue="1">
      <formula>$C50&lt;E$7</formula>
    </cfRule>
  </conditionalFormatting>
  <conditionalFormatting sqref="E51:G51">
    <cfRule type="expression" dxfId="4517" priority="1215" stopIfTrue="1">
      <formula>$C51&lt;E$7</formula>
    </cfRule>
    <cfRule type="expression" dxfId="4516" priority="1214" stopIfTrue="1">
      <formula>$C51=E$7</formula>
    </cfRule>
  </conditionalFormatting>
  <conditionalFormatting sqref="E52:G52">
    <cfRule type="expression" dxfId="4515" priority="1242" stopIfTrue="1">
      <formula>$C52=E$7</formula>
    </cfRule>
    <cfRule type="expression" dxfId="4514" priority="1243" stopIfTrue="1">
      <formula>$C52&lt;E$7</formula>
    </cfRule>
  </conditionalFormatting>
  <conditionalFormatting sqref="E53:G53">
    <cfRule type="expression" dxfId="4513" priority="1274" stopIfTrue="1">
      <formula>$C53=E$7</formula>
    </cfRule>
    <cfRule type="expression" dxfId="4512" priority="1275" stopIfTrue="1">
      <formula>$C53&lt;E$7</formula>
    </cfRule>
  </conditionalFormatting>
  <conditionalFormatting sqref="E54:G55">
    <cfRule type="expression" dxfId="4511" priority="1310" stopIfTrue="1">
      <formula>$C54=E$7</formula>
    </cfRule>
    <cfRule type="expression" dxfId="4510" priority="1311" stopIfTrue="1">
      <formula>$C54&lt;E$7</formula>
    </cfRule>
  </conditionalFormatting>
  <conditionalFormatting sqref="E56:G57">
    <cfRule type="expression" dxfId="4509" priority="1390" stopIfTrue="1">
      <formula>$C56=E$7</formula>
    </cfRule>
    <cfRule type="expression" dxfId="4508" priority="1391" stopIfTrue="1">
      <formula>$C56&lt;E$7</formula>
    </cfRule>
  </conditionalFormatting>
  <conditionalFormatting sqref="E58:G58">
    <cfRule type="expression" dxfId="4507" priority="1524" stopIfTrue="1">
      <formula>$C58&lt;E$7</formula>
    </cfRule>
    <cfRule type="expression" dxfId="4506" priority="1523" stopIfTrue="1">
      <formula>$C58=E$7</formula>
    </cfRule>
  </conditionalFormatting>
  <conditionalFormatting sqref="E82:G82">
    <cfRule type="expression" dxfId="4505" priority="695" stopIfTrue="1">
      <formula>$C82&lt;E$7</formula>
    </cfRule>
    <cfRule type="expression" dxfId="4504" priority="694" stopIfTrue="1">
      <formula>$C82=E$7</formula>
    </cfRule>
  </conditionalFormatting>
  <conditionalFormatting sqref="E83:G83">
    <cfRule type="expression" dxfId="4503" priority="714" stopIfTrue="1">
      <formula>$C83=E$7</formula>
    </cfRule>
    <cfRule type="expression" dxfId="4502" priority="715" stopIfTrue="1">
      <formula>$C83&lt;E$7</formula>
    </cfRule>
  </conditionalFormatting>
  <conditionalFormatting sqref="E84:G84">
    <cfRule type="expression" dxfId="4501" priority="738" stopIfTrue="1">
      <formula>$C84=E$7</formula>
    </cfRule>
    <cfRule type="expression" dxfId="4500" priority="739" stopIfTrue="1">
      <formula>$C84&lt;E$7</formula>
    </cfRule>
  </conditionalFormatting>
  <conditionalFormatting sqref="E85:G85">
    <cfRule type="expression" dxfId="4499" priority="766" stopIfTrue="1">
      <formula>$C85=E$7</formula>
    </cfRule>
    <cfRule type="expression" dxfId="4498" priority="767" stopIfTrue="1">
      <formula>$C85&lt;E$7</formula>
    </cfRule>
  </conditionalFormatting>
  <conditionalFormatting sqref="E86:G86">
    <cfRule type="expression" dxfId="4497" priority="799" stopIfTrue="1">
      <formula>$C86&lt;E$7</formula>
    </cfRule>
    <cfRule type="expression" dxfId="4496" priority="798" stopIfTrue="1">
      <formula>$C86=E$7</formula>
    </cfRule>
  </conditionalFormatting>
  <conditionalFormatting sqref="E87:G88">
    <cfRule type="expression" dxfId="4495" priority="834" stopIfTrue="1">
      <formula>$C87=E$7</formula>
    </cfRule>
    <cfRule type="expression" dxfId="4494" priority="835" stopIfTrue="1">
      <formula>$C87&lt;E$7</formula>
    </cfRule>
  </conditionalFormatting>
  <conditionalFormatting sqref="E89:G90">
    <cfRule type="expression" dxfId="4493" priority="915" stopIfTrue="1">
      <formula>$C89&lt;E$7</formula>
    </cfRule>
    <cfRule type="expression" dxfId="4492" priority="914" stopIfTrue="1">
      <formula>$C89=E$7</formula>
    </cfRule>
  </conditionalFormatting>
  <conditionalFormatting sqref="E91:G91">
    <cfRule type="expression" dxfId="4491" priority="1047" stopIfTrue="1">
      <formula>$C91=E$7</formula>
    </cfRule>
    <cfRule type="expression" dxfId="4490" priority="1048" stopIfTrue="1">
      <formula>$C91&lt;E$7</formula>
    </cfRule>
  </conditionalFormatting>
  <conditionalFormatting sqref="E12:H13 K12:Q14">
    <cfRule type="expression" dxfId="4489" priority="3413" stopIfTrue="1">
      <formula>$C12=E$7</formula>
    </cfRule>
    <cfRule type="expression" dxfId="4488" priority="3414" stopIfTrue="1">
      <formula>$C12&lt;E$7</formula>
    </cfRule>
  </conditionalFormatting>
  <conditionalFormatting sqref="E45:H46 K45:Q50">
    <cfRule type="expression" dxfId="4487" priority="1603" stopIfTrue="1">
      <formula>$C45&lt;E$7</formula>
    </cfRule>
    <cfRule type="expression" dxfId="4486" priority="1602" stopIfTrue="1">
      <formula>$C45=E$7</formula>
    </cfRule>
  </conditionalFormatting>
  <conditionalFormatting sqref="E78:H79 K78:Q83">
    <cfRule type="expression" dxfId="4485" priority="1126" stopIfTrue="1">
      <formula>$C78=E$7</formula>
    </cfRule>
    <cfRule type="expression" dxfId="4484" priority="1127" stopIfTrue="1">
      <formula>$C78&lt;E$7</formula>
    </cfRule>
  </conditionalFormatting>
  <conditionalFormatting sqref="F15">
    <cfRule type="cellIs" dxfId="4483" priority="217" stopIfTrue="1" operator="equal">
      <formula>0</formula>
    </cfRule>
    <cfRule type="cellIs" dxfId="4482" priority="218" operator="lessThan">
      <formula>F14*95%</formula>
    </cfRule>
    <cfRule type="cellIs" dxfId="4481" priority="219" operator="greaterThan">
      <formula>F14*120%</formula>
    </cfRule>
    <cfRule type="cellIs" dxfId="4480" priority="220" operator="between">
      <formula>F14*0.95</formula>
      <formula>F14*1.2</formula>
    </cfRule>
    <cfRule type="expression" priority="216">
      <formula>$C15=F$5</formula>
    </cfRule>
  </conditionalFormatting>
  <conditionalFormatting sqref="F16">
    <cfRule type="expression" dxfId="4479" priority="326" stopIfTrue="1">
      <formula>$C16=F$7</formula>
    </cfRule>
    <cfRule type="expression" dxfId="4478" priority="327" stopIfTrue="1">
      <formula>$C16&lt;F$7</formula>
    </cfRule>
  </conditionalFormatting>
  <conditionalFormatting sqref="F48">
    <cfRule type="cellIs" dxfId="4477" priority="232" stopIfTrue="1" operator="equal">
      <formula>0</formula>
    </cfRule>
    <cfRule type="cellIs" dxfId="4476" priority="233" operator="lessThan">
      <formula>F47*95%</formula>
    </cfRule>
    <cfRule type="cellIs" dxfId="4475" priority="234" operator="greaterThan">
      <formula>F47*120%</formula>
    </cfRule>
    <cfRule type="expression" priority="231">
      <formula>$C48=F$5</formula>
    </cfRule>
    <cfRule type="cellIs" dxfId="4474" priority="235" operator="between">
      <formula>F47*0.95</formula>
      <formula>F47*1.2</formula>
    </cfRule>
  </conditionalFormatting>
  <conditionalFormatting sqref="F49">
    <cfRule type="expression" dxfId="4473" priority="1169" stopIfTrue="1">
      <formula>$C49&lt;F$7</formula>
    </cfRule>
    <cfRule type="expression" dxfId="4472" priority="1168" stopIfTrue="1">
      <formula>$C49=F$7</formula>
    </cfRule>
  </conditionalFormatting>
  <conditionalFormatting sqref="F81">
    <cfRule type="cellIs" dxfId="4471" priority="229" operator="greaterThan">
      <formula>F80*120%</formula>
    </cfRule>
    <cfRule type="cellIs" dxfId="4470" priority="228" operator="lessThan">
      <formula>F80*95%</formula>
    </cfRule>
    <cfRule type="cellIs" dxfId="4469" priority="227" stopIfTrue="1" operator="equal">
      <formula>0</formula>
    </cfRule>
    <cfRule type="cellIs" dxfId="4468" priority="230" operator="between">
      <formula>F80*0.95</formula>
      <formula>F80*1.2</formula>
    </cfRule>
    <cfRule type="expression" priority="226">
      <formula>$C81=F$5</formula>
    </cfRule>
  </conditionalFormatting>
  <conditionalFormatting sqref="F17:G17">
    <cfRule type="expression" dxfId="4467" priority="347" stopIfTrue="1">
      <formula>$C17&lt;F$7</formula>
    </cfRule>
    <cfRule type="expression" dxfId="4466" priority="346" stopIfTrue="1">
      <formula>$C17=F$7</formula>
    </cfRule>
  </conditionalFormatting>
  <conditionalFormatting sqref="F50:G50">
    <cfRule type="expression" dxfId="4465" priority="1188" stopIfTrue="1">
      <formula>$C50=F$7</formula>
    </cfRule>
    <cfRule type="expression" dxfId="4464" priority="1189" stopIfTrue="1">
      <formula>$C50&lt;F$7</formula>
    </cfRule>
  </conditionalFormatting>
  <conditionalFormatting sqref="F82:G82">
    <cfRule type="expression" dxfId="4463" priority="692" stopIfTrue="1">
      <formula>$C82=F$7</formula>
    </cfRule>
    <cfRule type="expression" dxfId="4462" priority="693" stopIfTrue="1">
      <formula>$C82&lt;F$7</formula>
    </cfRule>
  </conditionalFormatting>
  <conditionalFormatting sqref="F14:H14">
    <cfRule type="expression" dxfId="4461" priority="3512" stopIfTrue="1">
      <formula>$C14&lt;F$7</formula>
    </cfRule>
    <cfRule type="expression" dxfId="4460" priority="3511" stopIfTrue="1">
      <formula>$C14=F$7</formula>
    </cfRule>
  </conditionalFormatting>
  <conditionalFormatting sqref="F18:H18">
    <cfRule type="expression" dxfId="4459" priority="368" stopIfTrue="1">
      <formula>$C18=F$7</formula>
    </cfRule>
    <cfRule type="expression" dxfId="4458" priority="369" stopIfTrue="1">
      <formula>$C18&lt;F$7</formula>
    </cfRule>
  </conditionalFormatting>
  <conditionalFormatting sqref="F19:H19">
    <cfRule type="expression" dxfId="4457" priority="396" stopIfTrue="1">
      <formula>$C19=F$7</formula>
    </cfRule>
    <cfRule type="expression" dxfId="4456" priority="397" stopIfTrue="1">
      <formula>$C19&lt;F$7</formula>
    </cfRule>
  </conditionalFormatting>
  <conditionalFormatting sqref="F22:H22">
    <cfRule type="expression" dxfId="4455" priority="504" stopIfTrue="1">
      <formula>$C22=F$7</formula>
    </cfRule>
    <cfRule type="expression" dxfId="4454" priority="505" stopIfTrue="1">
      <formula>$C22&lt;F$7</formula>
    </cfRule>
  </conditionalFormatting>
  <conditionalFormatting sqref="F23:H24">
    <cfRule type="expression" dxfId="4453" priority="545" stopIfTrue="1">
      <formula>$C23&lt;F$7</formula>
    </cfRule>
    <cfRule type="expression" dxfId="4452" priority="544" stopIfTrue="1">
      <formula>$C23=F$7</formula>
    </cfRule>
  </conditionalFormatting>
  <conditionalFormatting sqref="F25:H25">
    <cfRule type="expression" dxfId="4451" priority="629" stopIfTrue="1">
      <formula>$C25&lt;F$7</formula>
    </cfRule>
    <cfRule type="expression" dxfId="4450" priority="628" stopIfTrue="1">
      <formula>$C25=F$7</formula>
    </cfRule>
  </conditionalFormatting>
  <conditionalFormatting sqref="F47:H47 O51:Q54 P55:Q55 Q56 O58:Q58">
    <cfRule type="expression" dxfId="4449" priority="1612" stopIfTrue="1">
      <formula>$C47&lt;F$7</formula>
    </cfRule>
    <cfRule type="expression" dxfId="4448" priority="1611" stopIfTrue="1">
      <formula>$C47=F$7</formula>
    </cfRule>
  </conditionalFormatting>
  <conditionalFormatting sqref="F51:H51">
    <cfRule type="expression" dxfId="4447" priority="1211" stopIfTrue="1">
      <formula>$C51&lt;F$7</formula>
    </cfRule>
    <cfRule type="expression" dxfId="4446" priority="1210" stopIfTrue="1">
      <formula>$C51=F$7</formula>
    </cfRule>
  </conditionalFormatting>
  <conditionalFormatting sqref="F52:H52">
    <cfRule type="expression" dxfId="4445" priority="1238" stopIfTrue="1">
      <formula>$C52=F$7</formula>
    </cfRule>
    <cfRule type="expression" dxfId="4444" priority="1239" stopIfTrue="1">
      <formula>$C52&lt;F$7</formula>
    </cfRule>
  </conditionalFormatting>
  <conditionalFormatting sqref="F53:H53">
    <cfRule type="expression" dxfId="4443" priority="1270" stopIfTrue="1">
      <formula>$C53=F$7</formula>
    </cfRule>
    <cfRule type="expression" dxfId="4442" priority="1271" stopIfTrue="1">
      <formula>$C53&lt;F$7</formula>
    </cfRule>
  </conditionalFormatting>
  <conditionalFormatting sqref="F54:H55">
    <cfRule type="expression" dxfId="4441" priority="1306" stopIfTrue="1">
      <formula>$C54=F$7</formula>
    </cfRule>
    <cfRule type="expression" dxfId="4440" priority="1307" stopIfTrue="1">
      <formula>$C54&lt;F$7</formula>
    </cfRule>
  </conditionalFormatting>
  <conditionalFormatting sqref="F56:H57">
    <cfRule type="expression" dxfId="4439" priority="1386" stopIfTrue="1">
      <formula>$C56=F$7</formula>
    </cfRule>
    <cfRule type="expression" dxfId="4438" priority="1387" stopIfTrue="1">
      <formula>$C56&lt;F$7</formula>
    </cfRule>
  </conditionalFormatting>
  <conditionalFormatting sqref="F58:H58">
    <cfRule type="expression" dxfId="4437" priority="1520" stopIfTrue="1">
      <formula>$C58&lt;F$7</formula>
    </cfRule>
    <cfRule type="expression" dxfId="4436" priority="1519" stopIfTrue="1">
      <formula>$C58=F$7</formula>
    </cfRule>
  </conditionalFormatting>
  <conditionalFormatting sqref="F80:H80 O84:Q87 P88:Q88 Q89 O91:Q91">
    <cfRule type="expression" dxfId="4435" priority="1136" stopIfTrue="1">
      <formula>$C80&lt;F$7</formula>
    </cfRule>
    <cfRule type="expression" dxfId="4434" priority="1135" stopIfTrue="1">
      <formula>$C80=F$7</formula>
    </cfRule>
  </conditionalFormatting>
  <conditionalFormatting sqref="F83:H83">
    <cfRule type="expression" dxfId="4433" priority="710" stopIfTrue="1">
      <formula>$C83=F$7</formula>
    </cfRule>
    <cfRule type="expression" dxfId="4432" priority="711" stopIfTrue="1">
      <formula>$C83&lt;F$7</formula>
    </cfRule>
  </conditionalFormatting>
  <conditionalFormatting sqref="F84:H84">
    <cfRule type="expression" dxfId="4431" priority="734" stopIfTrue="1">
      <formula>$C84=F$7</formula>
    </cfRule>
    <cfRule type="expression" dxfId="4430" priority="735" stopIfTrue="1">
      <formula>$C84&lt;F$7</formula>
    </cfRule>
  </conditionalFormatting>
  <conditionalFormatting sqref="F85:H85">
    <cfRule type="expression" dxfId="4429" priority="763" stopIfTrue="1">
      <formula>$C85&lt;F$7</formula>
    </cfRule>
    <cfRule type="expression" dxfId="4428" priority="762" stopIfTrue="1">
      <formula>$C85=F$7</formula>
    </cfRule>
  </conditionalFormatting>
  <conditionalFormatting sqref="F86:H86">
    <cfRule type="expression" dxfId="4427" priority="795" stopIfTrue="1">
      <formula>$C86&lt;F$7</formula>
    </cfRule>
    <cfRule type="expression" dxfId="4426" priority="794" stopIfTrue="1">
      <formula>$C86=F$7</formula>
    </cfRule>
  </conditionalFormatting>
  <conditionalFormatting sqref="F87:H88">
    <cfRule type="expression" dxfId="4425" priority="831" stopIfTrue="1">
      <formula>$C87&lt;F$7</formula>
    </cfRule>
    <cfRule type="expression" dxfId="4424" priority="830" stopIfTrue="1">
      <formula>$C87=F$7</formula>
    </cfRule>
  </conditionalFormatting>
  <conditionalFormatting sqref="F89:H90">
    <cfRule type="expression" dxfId="4423" priority="910" stopIfTrue="1">
      <formula>$C89=F$7</formula>
    </cfRule>
    <cfRule type="expression" dxfId="4422" priority="911" stopIfTrue="1">
      <formula>$C89&lt;F$7</formula>
    </cfRule>
  </conditionalFormatting>
  <conditionalFormatting sqref="F91:H91">
    <cfRule type="expression" dxfId="4421" priority="1044" stopIfTrue="1">
      <formula>$C91&lt;F$7</formula>
    </cfRule>
    <cfRule type="expression" dxfId="4420" priority="1043" stopIfTrue="1">
      <formula>$C91=F$7</formula>
    </cfRule>
  </conditionalFormatting>
  <conditionalFormatting sqref="F33:R33">
    <cfRule type="expression" dxfId="4419" priority="3300">
      <formula>$F$27=0</formula>
    </cfRule>
  </conditionalFormatting>
  <conditionalFormatting sqref="F66:R66">
    <cfRule type="expression" dxfId="4418" priority="1557">
      <formula>$F$27=0</formula>
    </cfRule>
  </conditionalFormatting>
  <conditionalFormatting sqref="F99:R99">
    <cfRule type="expression" dxfId="4417" priority="1081">
      <formula>$F$27=0</formula>
    </cfRule>
  </conditionalFormatting>
  <conditionalFormatting sqref="G16">
    <cfRule type="cellIs" dxfId="4416" priority="41" operator="between">
      <formula>G15*0.95</formula>
      <formula>G15*1.2</formula>
    </cfRule>
    <cfRule type="cellIs" dxfId="4415" priority="40" operator="greaterThan">
      <formula>G15*120%</formula>
    </cfRule>
    <cfRule type="cellIs" dxfId="4414" priority="39" operator="lessThan">
      <formula>G15*95%</formula>
    </cfRule>
    <cfRule type="cellIs" dxfId="4413" priority="38" stopIfTrue="1" operator="equal">
      <formula>0</formula>
    </cfRule>
    <cfRule type="expression" priority="37">
      <formula>$C16=G$5</formula>
    </cfRule>
  </conditionalFormatting>
  <conditionalFormatting sqref="G49">
    <cfRule type="expression" priority="51">
      <formula>$C49=G$5</formula>
    </cfRule>
    <cfRule type="cellIs" dxfId="4412" priority="52" stopIfTrue="1" operator="equal">
      <formula>0</formula>
    </cfRule>
    <cfRule type="cellIs" dxfId="4411" priority="53" operator="lessThan">
      <formula>G48*95%</formula>
    </cfRule>
    <cfRule type="cellIs" dxfId="4410" priority="54" operator="greaterThan">
      <formula>G48*120%</formula>
    </cfRule>
    <cfRule type="cellIs" dxfId="4409" priority="55" operator="between">
      <formula>G48*0.95</formula>
      <formula>G48*1.2</formula>
    </cfRule>
  </conditionalFormatting>
  <conditionalFormatting sqref="G15:H15">
    <cfRule type="expression" dxfId="4408" priority="65" stopIfTrue="1">
      <formula>$C15&lt;G$7</formula>
    </cfRule>
    <cfRule type="expression" dxfId="4407" priority="64" stopIfTrue="1">
      <formula>$C15=G$7</formula>
    </cfRule>
  </conditionalFormatting>
  <conditionalFormatting sqref="G48:H48">
    <cfRule type="expression" dxfId="4406" priority="59" stopIfTrue="1">
      <formula>$C48&lt;G$7</formula>
    </cfRule>
    <cfRule type="expression" dxfId="4405" priority="58" stopIfTrue="1">
      <formula>$C48=G$7</formula>
    </cfRule>
  </conditionalFormatting>
  <conditionalFormatting sqref="G81:H81">
    <cfRule type="expression" dxfId="4404" priority="45" stopIfTrue="1">
      <formula>$C81&lt;G$7</formula>
    </cfRule>
    <cfRule type="expression" dxfId="4403" priority="44" stopIfTrue="1">
      <formula>$C81=G$7</formula>
    </cfRule>
  </conditionalFormatting>
  <conditionalFormatting sqref="H15">
    <cfRule type="expression" dxfId="4402" priority="239" stopIfTrue="1">
      <formula>$C15&lt;H$7</formula>
    </cfRule>
    <cfRule type="expression" dxfId="4401" priority="238" stopIfTrue="1">
      <formula>$C15=H$7</formula>
    </cfRule>
  </conditionalFormatting>
  <conditionalFormatting sqref="H16">
    <cfRule type="expression" dxfId="4400" priority="60" stopIfTrue="1">
      <formula>$C16=H$7</formula>
    </cfRule>
    <cfRule type="expression" dxfId="4399" priority="61" stopIfTrue="1">
      <formula>$C16&lt;H$7</formula>
    </cfRule>
  </conditionalFormatting>
  <conditionalFormatting sqref="H49">
    <cfRule type="expression" dxfId="4398" priority="56" stopIfTrue="1">
      <formula>$C49=H$7</formula>
    </cfRule>
    <cfRule type="expression" dxfId="4397" priority="57" stopIfTrue="1">
      <formula>$C49&lt;H$7</formula>
    </cfRule>
  </conditionalFormatting>
  <conditionalFormatting sqref="H82:H83">
    <cfRule type="expression" dxfId="4396" priority="42" stopIfTrue="1">
      <formula>$C82=H$7</formula>
    </cfRule>
    <cfRule type="expression" dxfId="4395" priority="43" stopIfTrue="1">
      <formula>$C82&lt;H$7</formula>
    </cfRule>
  </conditionalFormatting>
  <conditionalFormatting sqref="H16:I16">
    <cfRule type="expression" dxfId="4394" priority="62" stopIfTrue="1">
      <formula>$C16=H$7</formula>
    </cfRule>
    <cfRule type="expression" dxfId="4393" priority="63" stopIfTrue="1">
      <formula>$C16&lt;H$7</formula>
    </cfRule>
  </conditionalFormatting>
  <conditionalFormatting sqref="H17:I17">
    <cfRule type="cellIs" dxfId="4392" priority="34" operator="lessThan">
      <formula>H16*95%</formula>
    </cfRule>
    <cfRule type="cellIs" dxfId="4391" priority="36" operator="between">
      <formula>H16*0.95</formula>
      <formula>H16*1.2</formula>
    </cfRule>
    <cfRule type="expression" priority="32">
      <formula>$C17=H$5</formula>
    </cfRule>
    <cfRule type="cellIs" dxfId="4390" priority="35" operator="greaterThan">
      <formula>H16*120%</formula>
    </cfRule>
    <cfRule type="cellIs" dxfId="4389" priority="33" stopIfTrue="1" operator="equal">
      <formula>0</formula>
    </cfRule>
  </conditionalFormatting>
  <conditionalFormatting sqref="H18:I18">
    <cfRule type="expression" dxfId="4388" priority="365" stopIfTrue="1">
      <formula>$C18&lt;H$7</formula>
    </cfRule>
    <cfRule type="expression" dxfId="4387" priority="364" stopIfTrue="1">
      <formula>$C18=H$7</formula>
    </cfRule>
  </conditionalFormatting>
  <conditionalFormatting sqref="H19:I19">
    <cfRule type="expression" dxfId="4386" priority="392" stopIfTrue="1">
      <formula>$C19=H$7</formula>
    </cfRule>
    <cfRule type="expression" dxfId="4385" priority="393" stopIfTrue="1">
      <formula>$C19&lt;H$7</formula>
    </cfRule>
  </conditionalFormatting>
  <conditionalFormatting sqref="H22:I22">
    <cfRule type="expression" dxfId="4384" priority="500" stopIfTrue="1">
      <formula>$C22=H$7</formula>
    </cfRule>
    <cfRule type="expression" dxfId="4383" priority="501" stopIfTrue="1">
      <formula>$C22&lt;H$7</formula>
    </cfRule>
  </conditionalFormatting>
  <conditionalFormatting sqref="H23:I24">
    <cfRule type="expression" dxfId="4382" priority="541" stopIfTrue="1">
      <formula>$C23&lt;H$7</formula>
    </cfRule>
    <cfRule type="expression" dxfId="4381" priority="540" stopIfTrue="1">
      <formula>$C23=H$7</formula>
    </cfRule>
  </conditionalFormatting>
  <conditionalFormatting sqref="H25:I25">
    <cfRule type="expression" dxfId="4380" priority="625" stopIfTrue="1">
      <formula>$C25&lt;H$7</formula>
    </cfRule>
    <cfRule type="expression" dxfId="4379" priority="624" stopIfTrue="1">
      <formula>$C25=H$7</formula>
    </cfRule>
  </conditionalFormatting>
  <conditionalFormatting sqref="H50:I50">
    <cfRule type="cellIs" dxfId="4378" priority="50" operator="between">
      <formula>H49*0.95</formula>
      <formula>H49*1.2</formula>
    </cfRule>
    <cfRule type="expression" priority="46">
      <formula>$C50=H$5</formula>
    </cfRule>
    <cfRule type="cellIs" dxfId="4377" priority="47" stopIfTrue="1" operator="equal">
      <formula>0</formula>
    </cfRule>
    <cfRule type="cellIs" dxfId="4376" priority="48" operator="lessThan">
      <formula>H49*95%</formula>
    </cfRule>
    <cfRule type="cellIs" dxfId="4375" priority="49" operator="greaterThan">
      <formula>H49*120%</formula>
    </cfRule>
  </conditionalFormatting>
  <conditionalFormatting sqref="H51:I51">
    <cfRule type="expression" dxfId="4374" priority="1206" stopIfTrue="1">
      <formula>$C51=H$7</formula>
    </cfRule>
    <cfRule type="expression" dxfId="4373" priority="1207" stopIfTrue="1">
      <formula>$C51&lt;H$7</formula>
    </cfRule>
  </conditionalFormatting>
  <conditionalFormatting sqref="H52:I52">
    <cfRule type="expression" dxfId="4372" priority="1234" stopIfTrue="1">
      <formula>$C52=H$7</formula>
    </cfRule>
    <cfRule type="expression" dxfId="4371" priority="1235" stopIfTrue="1">
      <formula>$C52&lt;H$7</formula>
    </cfRule>
  </conditionalFormatting>
  <conditionalFormatting sqref="H53:I53">
    <cfRule type="expression" dxfId="4370" priority="1267" stopIfTrue="1">
      <formula>$C53&lt;H$7</formula>
    </cfRule>
    <cfRule type="expression" dxfId="4369" priority="1266" stopIfTrue="1">
      <formula>$C53=H$7</formula>
    </cfRule>
  </conditionalFormatting>
  <conditionalFormatting sqref="H54:I55">
    <cfRule type="expression" dxfId="4368" priority="1302" stopIfTrue="1">
      <formula>$C54=H$7</formula>
    </cfRule>
    <cfRule type="expression" dxfId="4367" priority="1303" stopIfTrue="1">
      <formula>$C54&lt;H$7</formula>
    </cfRule>
  </conditionalFormatting>
  <conditionalFormatting sqref="H56:I57">
    <cfRule type="expression" dxfId="4366" priority="1383" stopIfTrue="1">
      <formula>$C56&lt;H$7</formula>
    </cfRule>
    <cfRule type="expression" dxfId="4365" priority="1382" stopIfTrue="1">
      <formula>$C56=H$7</formula>
    </cfRule>
  </conditionalFormatting>
  <conditionalFormatting sqref="H58:I58">
    <cfRule type="expression" dxfId="4364" priority="1516" stopIfTrue="1">
      <formula>$C58&lt;H$7</formula>
    </cfRule>
    <cfRule type="expression" dxfId="4363" priority="1515" stopIfTrue="1">
      <formula>$C58=H$7</formula>
    </cfRule>
  </conditionalFormatting>
  <conditionalFormatting sqref="H84:I84">
    <cfRule type="expression" dxfId="4362" priority="730" stopIfTrue="1">
      <formula>$C84=H$7</formula>
    </cfRule>
    <cfRule type="expression" dxfId="4361" priority="731" stopIfTrue="1">
      <formula>$C84&lt;H$7</formula>
    </cfRule>
  </conditionalFormatting>
  <conditionalFormatting sqref="H85:I85">
    <cfRule type="expression" dxfId="4360" priority="758" stopIfTrue="1">
      <formula>$C85=H$7</formula>
    </cfRule>
    <cfRule type="expression" dxfId="4359" priority="759" stopIfTrue="1">
      <formula>$C85&lt;H$7</formula>
    </cfRule>
  </conditionalFormatting>
  <conditionalFormatting sqref="H86:I86">
    <cfRule type="expression" dxfId="4358" priority="791" stopIfTrue="1">
      <formula>$C86&lt;H$7</formula>
    </cfRule>
    <cfRule type="expression" dxfId="4357" priority="790" stopIfTrue="1">
      <formula>$C86=H$7</formula>
    </cfRule>
  </conditionalFormatting>
  <conditionalFormatting sqref="H87:I88">
    <cfRule type="expression" dxfId="4356" priority="826" stopIfTrue="1">
      <formula>$C87=H$7</formula>
    </cfRule>
    <cfRule type="expression" dxfId="4355" priority="827" stopIfTrue="1">
      <formula>$C87&lt;H$7</formula>
    </cfRule>
  </conditionalFormatting>
  <conditionalFormatting sqref="H89:I90">
    <cfRule type="expression" dxfId="4354" priority="906" stopIfTrue="1">
      <formula>$C89=H$7</formula>
    </cfRule>
    <cfRule type="expression" dxfId="4353" priority="907" stopIfTrue="1">
      <formula>$C89&lt;H$7</formula>
    </cfRule>
  </conditionalFormatting>
  <conditionalFormatting sqref="H91:I91">
    <cfRule type="expression" dxfId="4352" priority="1040" stopIfTrue="1">
      <formula>$C91&lt;H$7</formula>
    </cfRule>
    <cfRule type="expression" dxfId="4351" priority="1039" stopIfTrue="1">
      <formula>$C91=H$7</formula>
    </cfRule>
  </conditionalFormatting>
  <conditionalFormatting sqref="I15">
    <cfRule type="expression" dxfId="4350" priority="247" stopIfTrue="1">
      <formula>$C15&lt;I$7</formula>
    </cfRule>
    <cfRule type="expression" dxfId="4349" priority="246" stopIfTrue="1">
      <formula>$C15=I$7</formula>
    </cfRule>
  </conditionalFormatting>
  <conditionalFormatting sqref="I15:I16">
    <cfRule type="expression" dxfId="4348" priority="243" stopIfTrue="1">
      <formula>$C15&lt;I$7</formula>
    </cfRule>
    <cfRule type="expression" dxfId="4347" priority="242" stopIfTrue="1">
      <formula>$C15=I$7</formula>
    </cfRule>
  </conditionalFormatting>
  <conditionalFormatting sqref="I18">
    <cfRule type="expression" dxfId="4346" priority="363" stopIfTrue="1">
      <formula>$C18&lt;I$7</formula>
    </cfRule>
    <cfRule type="expression" dxfId="4345" priority="362" stopIfTrue="1">
      <formula>$C18=I$7</formula>
    </cfRule>
  </conditionalFormatting>
  <conditionalFormatting sqref="I20:I21">
    <cfRule type="expression" dxfId="4344" priority="4" stopIfTrue="1">
      <formula>$C20&lt;I$7</formula>
    </cfRule>
    <cfRule type="expression" dxfId="4343" priority="3" stopIfTrue="1">
      <formula>$C20=I$7</formula>
    </cfRule>
  </conditionalFormatting>
  <conditionalFormatting sqref="I51">
    <cfRule type="expression" dxfId="4342" priority="1205" stopIfTrue="1">
      <formula>$C51&lt;I$7</formula>
    </cfRule>
    <cfRule type="expression" dxfId="4341" priority="1204" stopIfTrue="1">
      <formula>$C51=I$7</formula>
    </cfRule>
  </conditionalFormatting>
  <conditionalFormatting sqref="I83">
    <cfRule type="cellIs" dxfId="4340" priority="195" operator="between">
      <formula>I82*0.95</formula>
      <formula>I82*1.2</formula>
    </cfRule>
    <cfRule type="cellIs" dxfId="4339" priority="194" operator="greaterThan">
      <formula>I82*120%</formula>
    </cfRule>
    <cfRule type="cellIs" dxfId="4338" priority="193" operator="lessThan">
      <formula>I82*95%</formula>
    </cfRule>
    <cfRule type="cellIs" dxfId="4337" priority="192" stopIfTrue="1" operator="equal">
      <formula>0</formula>
    </cfRule>
    <cfRule type="expression" priority="191">
      <formula>$C83=I$5</formula>
    </cfRule>
  </conditionalFormatting>
  <conditionalFormatting sqref="I84">
    <cfRule type="expression" dxfId="4336" priority="729" stopIfTrue="1">
      <formula>$C84&lt;I$7</formula>
    </cfRule>
    <cfRule type="expression" dxfId="4335" priority="728" stopIfTrue="1">
      <formula>$C84=I$7</formula>
    </cfRule>
  </conditionalFormatting>
  <conditionalFormatting sqref="I19:J19">
    <cfRule type="expression" dxfId="4334" priority="389" stopIfTrue="1">
      <formula>$C19&lt;I$7</formula>
    </cfRule>
    <cfRule type="expression" dxfId="4333" priority="388" stopIfTrue="1">
      <formula>$C19=I$7</formula>
    </cfRule>
  </conditionalFormatting>
  <conditionalFormatting sqref="I22:J22">
    <cfRule type="expression" dxfId="4332" priority="497" stopIfTrue="1">
      <formula>$C22&lt;I$7</formula>
    </cfRule>
    <cfRule type="expression" dxfId="4331" priority="496" stopIfTrue="1">
      <formula>$C22=I$7</formula>
    </cfRule>
  </conditionalFormatting>
  <conditionalFormatting sqref="I23:J24">
    <cfRule type="expression" dxfId="4330" priority="536" stopIfTrue="1">
      <formula>$C23=I$7</formula>
    </cfRule>
    <cfRule type="expression" dxfId="4329" priority="537" stopIfTrue="1">
      <formula>$C23&lt;I$7</formula>
    </cfRule>
  </conditionalFormatting>
  <conditionalFormatting sqref="I25:J25">
    <cfRule type="expression" dxfId="4328" priority="620" stopIfTrue="1">
      <formula>$C25=I$7</formula>
    </cfRule>
    <cfRule type="expression" dxfId="4327" priority="621" stopIfTrue="1">
      <formula>$C25&lt;I$7</formula>
    </cfRule>
  </conditionalFormatting>
  <conditionalFormatting sqref="I52:J52">
    <cfRule type="expression" dxfId="4326" priority="1231" stopIfTrue="1">
      <formula>$C52&lt;I$7</formula>
    </cfRule>
    <cfRule type="expression" dxfId="4325" priority="1230" stopIfTrue="1">
      <formula>$C52=I$7</formula>
    </cfRule>
  </conditionalFormatting>
  <conditionalFormatting sqref="I53:J53">
    <cfRule type="expression" dxfId="4324" priority="1263" stopIfTrue="1">
      <formula>$C53&lt;I$7</formula>
    </cfRule>
    <cfRule type="expression" dxfId="4323" priority="1262" stopIfTrue="1">
      <formula>$C53=I$7</formula>
    </cfRule>
  </conditionalFormatting>
  <conditionalFormatting sqref="I54:J55">
    <cfRule type="expression" dxfId="4322" priority="1299" stopIfTrue="1">
      <formula>$C54&lt;I$7</formula>
    </cfRule>
    <cfRule type="expression" dxfId="4321" priority="1298" stopIfTrue="1">
      <formula>$C54=I$7</formula>
    </cfRule>
  </conditionalFormatting>
  <conditionalFormatting sqref="I56:J57">
    <cfRule type="expression" dxfId="4320" priority="1379" stopIfTrue="1">
      <formula>$C56&lt;I$7</formula>
    </cfRule>
    <cfRule type="expression" dxfId="4319" priority="1378" stopIfTrue="1">
      <formula>$C56=I$7</formula>
    </cfRule>
  </conditionalFormatting>
  <conditionalFormatting sqref="I58:J58">
    <cfRule type="expression" dxfId="4318" priority="1511" stopIfTrue="1">
      <formula>$C58=I$7</formula>
    </cfRule>
    <cfRule type="expression" dxfId="4317" priority="1512" stopIfTrue="1">
      <formula>$C58&lt;I$7</formula>
    </cfRule>
  </conditionalFormatting>
  <conditionalFormatting sqref="I63:J63">
    <cfRule type="cellIs" dxfId="4316" priority="1580" operator="greaterThan">
      <formula>$J$31</formula>
    </cfRule>
  </conditionalFormatting>
  <conditionalFormatting sqref="I85:J85">
    <cfRule type="expression" dxfId="4315" priority="755" stopIfTrue="1">
      <formula>$C85&lt;I$7</formula>
    </cfRule>
    <cfRule type="expression" dxfId="4314" priority="754" stopIfTrue="1">
      <formula>$C85=I$7</formula>
    </cfRule>
  </conditionalFormatting>
  <conditionalFormatting sqref="I86:J86">
    <cfRule type="expression" dxfId="4313" priority="787" stopIfTrue="1">
      <formula>$C86&lt;I$7</formula>
    </cfRule>
    <cfRule type="expression" dxfId="4312" priority="786" stopIfTrue="1">
      <formula>$C86=I$7</formula>
    </cfRule>
  </conditionalFormatting>
  <conditionalFormatting sqref="I87:J88">
    <cfRule type="expression" dxfId="4311" priority="823" stopIfTrue="1">
      <formula>$C87&lt;I$7</formula>
    </cfRule>
    <cfRule type="expression" dxfId="4310" priority="822" stopIfTrue="1">
      <formula>$C87=I$7</formula>
    </cfRule>
  </conditionalFormatting>
  <conditionalFormatting sqref="I89:J90">
    <cfRule type="expression" dxfId="4309" priority="903" stopIfTrue="1">
      <formula>$C89&lt;I$7</formula>
    </cfRule>
    <cfRule type="expression" dxfId="4308" priority="902" stopIfTrue="1">
      <formula>$C89=I$7</formula>
    </cfRule>
  </conditionalFormatting>
  <conditionalFormatting sqref="I91:J91">
    <cfRule type="expression" dxfId="4307" priority="1036" stopIfTrue="1">
      <formula>$C91&lt;I$7</formula>
    </cfRule>
    <cfRule type="expression" dxfId="4306" priority="1035" stopIfTrue="1">
      <formula>$C91=I$7</formula>
    </cfRule>
  </conditionalFormatting>
  <conditionalFormatting sqref="I96:J96">
    <cfRule type="cellIs" dxfId="4305" priority="1104" operator="greaterThan">
      <formula>$J$31</formula>
    </cfRule>
  </conditionalFormatting>
  <conditionalFormatting sqref="I20:K20">
    <cfRule type="expression" dxfId="4304" priority="2" stopIfTrue="1">
      <formula>$C20&lt;I$7</formula>
    </cfRule>
    <cfRule type="expression" dxfId="4303" priority="1" stopIfTrue="1">
      <formula>$C20=I$7</formula>
    </cfRule>
  </conditionalFormatting>
  <conditionalFormatting sqref="J18">
    <cfRule type="cellIs" dxfId="4302" priority="158" operator="lessThan">
      <formula>J17*95%</formula>
    </cfRule>
    <cfRule type="cellIs" dxfId="4301" priority="160" operator="between">
      <formula>J17*0.95</formula>
      <formula>J17*1.2</formula>
    </cfRule>
    <cfRule type="cellIs" dxfId="4300" priority="159" operator="greaterThan">
      <formula>J17*120%</formula>
    </cfRule>
    <cfRule type="expression" priority="156">
      <formula>$C18=J$5</formula>
    </cfRule>
    <cfRule type="cellIs" dxfId="4299" priority="157" stopIfTrue="1" operator="equal">
      <formula>0</formula>
    </cfRule>
  </conditionalFormatting>
  <conditionalFormatting sqref="J19">
    <cfRule type="expression" dxfId="4298" priority="387" stopIfTrue="1">
      <formula>$C19&lt;J$7</formula>
    </cfRule>
    <cfRule type="expression" dxfId="4297" priority="386" stopIfTrue="1">
      <formula>$C19=J$7</formula>
    </cfRule>
  </conditionalFormatting>
  <conditionalFormatting sqref="J51">
    <cfRule type="cellIs" dxfId="4296" priority="1479" operator="greaterThan">
      <formula>J50*120%</formula>
    </cfRule>
    <cfRule type="cellIs" dxfId="4295" priority="1480" operator="between">
      <formula>J50*0.95</formula>
      <formula>J50*1.2</formula>
    </cfRule>
    <cfRule type="expression" priority="1476">
      <formula>$C51=J$5</formula>
    </cfRule>
    <cfRule type="cellIs" dxfId="4294" priority="1477" stopIfTrue="1" operator="equal">
      <formula>0</formula>
    </cfRule>
    <cfRule type="cellIs" dxfId="4293" priority="1478" operator="lessThan">
      <formula>J50*95%</formula>
    </cfRule>
  </conditionalFormatting>
  <conditionalFormatting sqref="J52">
    <cfRule type="expression" dxfId="4292" priority="1229" stopIfTrue="1">
      <formula>$C52&lt;J$7</formula>
    </cfRule>
    <cfRule type="expression" dxfId="4291" priority="1228" stopIfTrue="1">
      <formula>$C52=J$7</formula>
    </cfRule>
  </conditionalFormatting>
  <conditionalFormatting sqref="J84">
    <cfRule type="cellIs" dxfId="4290" priority="1004" operator="between">
      <formula>J83*0.95</formula>
      <formula>J83*1.2</formula>
    </cfRule>
    <cfRule type="cellIs" dxfId="4289" priority="1002" operator="lessThan">
      <formula>J83*95%</formula>
    </cfRule>
    <cfRule type="cellIs" dxfId="4288" priority="1003" operator="greaterThan">
      <formula>J83*120%</formula>
    </cfRule>
    <cfRule type="cellIs" dxfId="4287" priority="1001" stopIfTrue="1" operator="equal">
      <formula>0</formula>
    </cfRule>
    <cfRule type="expression" priority="1000">
      <formula>$C84=J$5</formula>
    </cfRule>
  </conditionalFormatting>
  <conditionalFormatting sqref="J85">
    <cfRule type="expression" dxfId="4286" priority="752" stopIfTrue="1">
      <formula>$C85=J$7</formula>
    </cfRule>
    <cfRule type="expression" dxfId="4285" priority="753" stopIfTrue="1">
      <formula>$C85&lt;J$7</formula>
    </cfRule>
  </conditionalFormatting>
  <conditionalFormatting sqref="J22:K22">
    <cfRule type="expression" dxfId="4284" priority="492" stopIfTrue="1">
      <formula>$C22=J$7</formula>
    </cfRule>
    <cfRule type="expression" dxfId="4283" priority="493" stopIfTrue="1">
      <formula>$C22&lt;J$7</formula>
    </cfRule>
  </conditionalFormatting>
  <conditionalFormatting sqref="J23:K24">
    <cfRule type="expression" dxfId="4282" priority="532" stopIfTrue="1">
      <formula>$C23=J$7</formula>
    </cfRule>
    <cfRule type="expression" dxfId="4281" priority="533" stopIfTrue="1">
      <formula>$C23&lt;J$7</formula>
    </cfRule>
  </conditionalFormatting>
  <conditionalFormatting sqref="J25:K25">
    <cfRule type="expression" dxfId="4280" priority="617" stopIfTrue="1">
      <formula>$C25&lt;J$7</formula>
    </cfRule>
    <cfRule type="expression" dxfId="4279" priority="616" stopIfTrue="1">
      <formula>$C25=J$7</formula>
    </cfRule>
  </conditionalFormatting>
  <conditionalFormatting sqref="J53:K53">
    <cfRule type="expression" dxfId="4278" priority="1258" stopIfTrue="1">
      <formula>$C53=J$7</formula>
    </cfRule>
    <cfRule type="expression" dxfId="4277" priority="1259" stopIfTrue="1">
      <formula>$C53&lt;J$7</formula>
    </cfRule>
  </conditionalFormatting>
  <conditionalFormatting sqref="J54:K55">
    <cfRule type="expression" dxfId="4276" priority="1294" stopIfTrue="1">
      <formula>$C54=J$7</formula>
    </cfRule>
    <cfRule type="expression" dxfId="4275" priority="1295" stopIfTrue="1">
      <formula>$C54&lt;J$7</formula>
    </cfRule>
  </conditionalFormatting>
  <conditionalFormatting sqref="J56:K57">
    <cfRule type="expression" dxfId="4274" priority="1374" stopIfTrue="1">
      <formula>$C56=J$7</formula>
    </cfRule>
    <cfRule type="expression" dxfId="4273" priority="1375" stopIfTrue="1">
      <formula>$C56&lt;J$7</formula>
    </cfRule>
  </conditionalFormatting>
  <conditionalFormatting sqref="J58:K58">
    <cfRule type="expression" dxfId="4272" priority="1508" stopIfTrue="1">
      <formula>$C58&lt;J$7</formula>
    </cfRule>
    <cfRule type="expression" dxfId="4271" priority="1507" stopIfTrue="1">
      <formula>$C58=J$7</formula>
    </cfRule>
  </conditionalFormatting>
  <conditionalFormatting sqref="J86:K86">
    <cfRule type="expression" dxfId="4270" priority="783" stopIfTrue="1">
      <formula>$C86&lt;J$7</formula>
    </cfRule>
    <cfRule type="expression" dxfId="4269" priority="782" stopIfTrue="1">
      <formula>$C86=J$7</formula>
    </cfRule>
  </conditionalFormatting>
  <conditionalFormatting sqref="J87:K88">
    <cfRule type="expression" dxfId="4268" priority="819" stopIfTrue="1">
      <formula>$C87&lt;J$7</formula>
    </cfRule>
    <cfRule type="expression" dxfId="4267" priority="818" stopIfTrue="1">
      <formula>$C87=J$7</formula>
    </cfRule>
  </conditionalFormatting>
  <conditionalFormatting sqref="J89:K90">
    <cfRule type="expression" dxfId="4266" priority="899" stopIfTrue="1">
      <formula>$C89&lt;J$7</formula>
    </cfRule>
    <cfRule type="expression" dxfId="4265" priority="898" stopIfTrue="1">
      <formula>$C89=J$7</formula>
    </cfRule>
  </conditionalFormatting>
  <conditionalFormatting sqref="J91:K91">
    <cfRule type="expression" dxfId="4264" priority="1032" stopIfTrue="1">
      <formula>$C91&lt;J$7</formula>
    </cfRule>
    <cfRule type="expression" dxfId="4263" priority="1031" stopIfTrue="1">
      <formula>$C91=J$7</formula>
    </cfRule>
  </conditionalFormatting>
  <conditionalFormatting sqref="J15:N17">
    <cfRule type="expression" dxfId="4262" priority="305" stopIfTrue="1">
      <formula>$C15&lt;J$7</formula>
    </cfRule>
    <cfRule type="expression" dxfId="4261" priority="304" stopIfTrue="1">
      <formula>$C15=J$7</formula>
    </cfRule>
    <cfRule type="expression" dxfId="4260" priority="307" stopIfTrue="1">
      <formula>$C15&lt;J$7</formula>
    </cfRule>
    <cfRule type="expression" dxfId="4259" priority="306" stopIfTrue="1">
      <formula>$C15=J$7</formula>
    </cfRule>
  </conditionalFormatting>
  <conditionalFormatting sqref="J33:N33">
    <cfRule type="cellIs" dxfId="4258" priority="3309" operator="greaterThan">
      <formula>0</formula>
    </cfRule>
    <cfRule type="cellIs" dxfId="4257" priority="3310" operator="lessThan">
      <formula>0</formula>
    </cfRule>
  </conditionalFormatting>
  <conditionalFormatting sqref="J66:N66">
    <cfRule type="cellIs" dxfId="4256" priority="1566" operator="greaterThan">
      <formula>0</formula>
    </cfRule>
    <cfRule type="cellIs" dxfId="4255" priority="1567" operator="lessThan">
      <formula>0</formula>
    </cfRule>
  </conditionalFormatting>
  <conditionalFormatting sqref="J99:N99">
    <cfRule type="cellIs" dxfId="4254" priority="1090" operator="greaterThan">
      <formula>0</formula>
    </cfRule>
    <cfRule type="cellIs" dxfId="4253" priority="1091" operator="lessThan">
      <formula>0</formula>
    </cfRule>
  </conditionalFormatting>
  <conditionalFormatting sqref="K18">
    <cfRule type="expression" dxfId="4252" priority="295" stopIfTrue="1">
      <formula>$C18&lt;K$7</formula>
    </cfRule>
    <cfRule type="expression" dxfId="4251" priority="292" stopIfTrue="1">
      <formula>$C18=K$7</formula>
    </cfRule>
    <cfRule type="expression" dxfId="4250" priority="294" stopIfTrue="1">
      <formula>$C18=K$7</formula>
    </cfRule>
    <cfRule type="expression" dxfId="4249" priority="293" stopIfTrue="1">
      <formula>$C18&lt;K$7</formula>
    </cfRule>
  </conditionalFormatting>
  <conditionalFormatting sqref="K19">
    <cfRule type="cellIs" dxfId="4248" priority="152" stopIfTrue="1" operator="equal">
      <formula>0</formula>
    </cfRule>
    <cfRule type="cellIs" dxfId="4247" priority="155" operator="between">
      <formula>K18*0.95</formula>
      <formula>K18*1.2</formula>
    </cfRule>
    <cfRule type="cellIs" dxfId="4246" priority="153" operator="lessThan">
      <formula>K18*95%</formula>
    </cfRule>
    <cfRule type="cellIs" dxfId="4245" priority="154" operator="greaterThan">
      <formula>K18*120%</formula>
    </cfRule>
    <cfRule type="expression" priority="151">
      <formula>$C19=K$5</formula>
    </cfRule>
  </conditionalFormatting>
  <conditionalFormatting sqref="K51">
    <cfRule type="expression" dxfId="4244" priority="1495" stopIfTrue="1">
      <formula>$C51=K$7</formula>
    </cfRule>
    <cfRule type="expression" dxfId="4243" priority="1496" stopIfTrue="1">
      <formula>$C51&lt;K$7</formula>
    </cfRule>
  </conditionalFormatting>
  <conditionalFormatting sqref="K52">
    <cfRule type="cellIs" dxfId="4242" priority="167" stopIfTrue="1" operator="equal">
      <formula>0</formula>
    </cfRule>
    <cfRule type="cellIs" dxfId="4241" priority="170" operator="between">
      <formula>K51*0.95</formula>
      <formula>K51*1.2</formula>
    </cfRule>
    <cfRule type="expression" priority="166">
      <formula>$C52=K$5</formula>
    </cfRule>
    <cfRule type="cellIs" dxfId="4240" priority="169" operator="greaterThan">
      <formula>K51*120%</formula>
    </cfRule>
    <cfRule type="cellIs" dxfId="4239" priority="168" operator="lessThan">
      <formula>K51*95%</formula>
    </cfRule>
  </conditionalFormatting>
  <conditionalFormatting sqref="K53">
    <cfRule type="expression" dxfId="4238" priority="1256" stopIfTrue="1">
      <formula>$C53=K$7</formula>
    </cfRule>
    <cfRule type="expression" dxfId="4237" priority="1257" stopIfTrue="1">
      <formula>$C53&lt;K$7</formula>
    </cfRule>
  </conditionalFormatting>
  <conditionalFormatting sqref="K84">
    <cfRule type="expression" dxfId="4236" priority="1019" stopIfTrue="1">
      <formula>$C84=K$7</formula>
    </cfRule>
    <cfRule type="expression" dxfId="4235" priority="1020" stopIfTrue="1">
      <formula>$C84&lt;K$7</formula>
    </cfRule>
  </conditionalFormatting>
  <conditionalFormatting sqref="K85">
    <cfRule type="cellIs" dxfId="4234" priority="165" operator="between">
      <formula>K84*0.95</formula>
      <formula>K84*1.2</formula>
    </cfRule>
    <cfRule type="expression" priority="161">
      <formula>$C85=K$5</formula>
    </cfRule>
    <cfRule type="cellIs" dxfId="4233" priority="162" stopIfTrue="1" operator="equal">
      <formula>0</formula>
    </cfRule>
    <cfRule type="cellIs" dxfId="4232" priority="163" operator="lessThan">
      <formula>K84*95%</formula>
    </cfRule>
    <cfRule type="cellIs" dxfId="4231" priority="164" operator="greaterThan">
      <formula>K84*120%</formula>
    </cfRule>
  </conditionalFormatting>
  <conditionalFormatting sqref="K86">
    <cfRule type="expression" dxfId="4230" priority="780" stopIfTrue="1">
      <formula>$C86=K$7</formula>
    </cfRule>
    <cfRule type="expression" dxfId="4229" priority="781" stopIfTrue="1">
      <formula>$C86&lt;K$7</formula>
    </cfRule>
  </conditionalFormatting>
  <conditionalFormatting sqref="K22:L22">
    <cfRule type="expression" dxfId="4228" priority="487" stopIfTrue="1">
      <formula>$C22&lt;K$7</formula>
    </cfRule>
    <cfRule type="expression" dxfId="4227" priority="486" stopIfTrue="1">
      <formula>$C22=K$7</formula>
    </cfRule>
  </conditionalFormatting>
  <conditionalFormatting sqref="K23:L24">
    <cfRule type="expression" dxfId="4226" priority="528" stopIfTrue="1">
      <formula>$C23=K$7</formula>
    </cfRule>
    <cfRule type="expression" dxfId="4225" priority="529" stopIfTrue="1">
      <formula>$C23&lt;K$7</formula>
    </cfRule>
  </conditionalFormatting>
  <conditionalFormatting sqref="K25:L25">
    <cfRule type="expression" dxfId="4224" priority="612" stopIfTrue="1">
      <formula>$C25=K$7</formula>
    </cfRule>
    <cfRule type="expression" dxfId="4223" priority="613" stopIfTrue="1">
      <formula>$C25&lt;K$7</formula>
    </cfRule>
  </conditionalFormatting>
  <conditionalFormatting sqref="K54:L55">
    <cfRule type="expression" dxfId="4222" priority="1290" stopIfTrue="1">
      <formula>$C54=K$7</formula>
    </cfRule>
    <cfRule type="expression" dxfId="4221" priority="1291" stopIfTrue="1">
      <formula>$C54&lt;K$7</formula>
    </cfRule>
  </conditionalFormatting>
  <conditionalFormatting sqref="K56:L57">
    <cfRule type="expression" dxfId="4220" priority="1370" stopIfTrue="1">
      <formula>$C56=K$7</formula>
    </cfRule>
    <cfRule type="expression" dxfId="4219" priority="1371" stopIfTrue="1">
      <formula>$C56&lt;K$7</formula>
    </cfRule>
  </conditionalFormatting>
  <conditionalFormatting sqref="K58:L58">
    <cfRule type="expression" dxfId="4218" priority="1503" stopIfTrue="1">
      <formula>$C58=K$7</formula>
    </cfRule>
    <cfRule type="expression" dxfId="4217" priority="1504" stopIfTrue="1">
      <formula>$C58&lt;K$7</formula>
    </cfRule>
  </conditionalFormatting>
  <conditionalFormatting sqref="K87:L88">
    <cfRule type="expression" dxfId="4216" priority="814" stopIfTrue="1">
      <formula>$C87=K$7</formula>
    </cfRule>
    <cfRule type="expression" dxfId="4215" priority="815" stopIfTrue="1">
      <formula>$C87&lt;K$7</formula>
    </cfRule>
  </conditionalFormatting>
  <conditionalFormatting sqref="K89:L90">
    <cfRule type="expression" dxfId="4214" priority="895" stopIfTrue="1">
      <formula>$C89&lt;K$7</formula>
    </cfRule>
    <cfRule type="expression" dxfId="4213" priority="894" stopIfTrue="1">
      <formula>$C89=K$7</formula>
    </cfRule>
  </conditionalFormatting>
  <conditionalFormatting sqref="K91:L91">
    <cfRule type="expression" dxfId="4212" priority="1027" stopIfTrue="1">
      <formula>$C91=K$7</formula>
    </cfRule>
    <cfRule type="expression" dxfId="4211" priority="1028" stopIfTrue="1">
      <formula>$C91&lt;K$7</formula>
    </cfRule>
  </conditionalFormatting>
  <conditionalFormatting sqref="K33:N33">
    <cfRule type="expression" dxfId="4210" priority="3321" stopIfTrue="1">
      <formula>K$27=0</formula>
    </cfRule>
  </conditionalFormatting>
  <conditionalFormatting sqref="K66:N66">
    <cfRule type="expression" dxfId="4209" priority="1576" stopIfTrue="1">
      <formula>K$27=0</formula>
    </cfRule>
  </conditionalFormatting>
  <conditionalFormatting sqref="K99:N99">
    <cfRule type="expression" dxfId="4208" priority="1100" stopIfTrue="1">
      <formula>K$27=0</formula>
    </cfRule>
  </conditionalFormatting>
  <conditionalFormatting sqref="K63:Q63">
    <cfRule type="cellIs" dxfId="4207" priority="1583" operator="lessThan">
      <formula>0</formula>
    </cfRule>
    <cfRule type="cellIs" dxfId="4206" priority="1582" operator="greaterThan">
      <formula>0</formula>
    </cfRule>
  </conditionalFormatting>
  <conditionalFormatting sqref="K96:Q96">
    <cfRule type="cellIs" dxfId="4205" priority="1107" operator="lessThan">
      <formula>0</formula>
    </cfRule>
    <cfRule type="cellIs" dxfId="4204" priority="1106" operator="greaterThan">
      <formula>0</formula>
    </cfRule>
  </conditionalFormatting>
  <conditionalFormatting sqref="L20">
    <cfRule type="cellIs" dxfId="4203" priority="29" operator="lessThan">
      <formula>L19*95%</formula>
    </cfRule>
    <cfRule type="cellIs" dxfId="4202" priority="28" stopIfTrue="1" operator="equal">
      <formula>0</formula>
    </cfRule>
    <cfRule type="expression" priority="27">
      <formula>$C20=L$5</formula>
    </cfRule>
    <cfRule type="cellIs" dxfId="4201" priority="31" operator="between">
      <formula>L19*0.95</formula>
      <formula>L19*1.2</formula>
    </cfRule>
    <cfRule type="cellIs" dxfId="4200" priority="30" operator="greaterThan">
      <formula>L19*120%</formula>
    </cfRule>
  </conditionalFormatting>
  <conditionalFormatting sqref="L22:L23">
    <cfRule type="expression" dxfId="4199" priority="489" stopIfTrue="1">
      <formula>$C22&lt;L$7</formula>
    </cfRule>
    <cfRule type="expression" dxfId="4198" priority="488" stopIfTrue="1">
      <formula>$C22=L$7</formula>
    </cfRule>
  </conditionalFormatting>
  <conditionalFormatting sqref="L24:L25">
    <cfRule type="expression" dxfId="4197" priority="571" stopIfTrue="1">
      <formula>$C24&lt;L$7</formula>
    </cfRule>
    <cfRule type="expression" dxfId="4196" priority="570" stopIfTrue="1">
      <formula>$C24=L$7</formula>
    </cfRule>
  </conditionalFormatting>
  <conditionalFormatting sqref="L53">
    <cfRule type="cellIs" dxfId="4195" priority="149" operator="greaterThan">
      <formula>L52*120%</formula>
    </cfRule>
    <cfRule type="cellIs" dxfId="4194" priority="148" operator="lessThan">
      <formula>L52*95%</formula>
    </cfRule>
    <cfRule type="cellIs" dxfId="4193" priority="147" stopIfTrue="1" operator="equal">
      <formula>0</formula>
    </cfRule>
    <cfRule type="expression" priority="146">
      <formula>$C53=L$5</formula>
    </cfRule>
    <cfRule type="cellIs" dxfId="4192" priority="150" operator="between">
      <formula>L52*0.95</formula>
      <formula>L52*1.2</formula>
    </cfRule>
  </conditionalFormatting>
  <conditionalFormatting sqref="L54">
    <cfRule type="expression" dxfId="4191" priority="1289" stopIfTrue="1">
      <formula>$C54&lt;L$7</formula>
    </cfRule>
    <cfRule type="expression" dxfId="4190" priority="1288" stopIfTrue="1">
      <formula>$C54=L$7</formula>
    </cfRule>
  </conditionalFormatting>
  <conditionalFormatting sqref="L55:L56">
    <cfRule type="expression" dxfId="4189" priority="1331" stopIfTrue="1">
      <formula>$C55&lt;L$7</formula>
    </cfRule>
    <cfRule type="expression" dxfId="4188" priority="1330" stopIfTrue="1">
      <formula>$C55=L$7</formula>
    </cfRule>
  </conditionalFormatting>
  <conditionalFormatting sqref="L57:L58">
    <cfRule type="expression" dxfId="4187" priority="1413" stopIfTrue="1">
      <formula>$C57&lt;L$7</formula>
    </cfRule>
    <cfRule type="expression" dxfId="4186" priority="1412" stopIfTrue="1">
      <formula>$C57=L$7</formula>
    </cfRule>
  </conditionalFormatting>
  <conditionalFormatting sqref="L86">
    <cfRule type="cellIs" dxfId="4185" priority="144" operator="greaterThan">
      <formula>L85*120%</formula>
    </cfRule>
    <cfRule type="cellIs" dxfId="4184" priority="143" operator="lessThan">
      <formula>L85*95%</formula>
    </cfRule>
    <cfRule type="cellIs" dxfId="4183" priority="142" stopIfTrue="1" operator="equal">
      <formula>0</formula>
    </cfRule>
    <cfRule type="expression" priority="141">
      <formula>$C86=L$5</formula>
    </cfRule>
    <cfRule type="cellIs" dxfId="4182" priority="145" operator="between">
      <formula>L85*0.95</formula>
      <formula>L85*1.2</formula>
    </cfRule>
  </conditionalFormatting>
  <conditionalFormatting sqref="L87">
    <cfRule type="expression" dxfId="4181" priority="813" stopIfTrue="1">
      <formula>$C87&lt;L$7</formula>
    </cfRule>
    <cfRule type="expression" dxfId="4180" priority="812" stopIfTrue="1">
      <formula>$C87=L$7</formula>
    </cfRule>
  </conditionalFormatting>
  <conditionalFormatting sqref="L88:L89">
    <cfRule type="expression" dxfId="4179" priority="854" stopIfTrue="1">
      <formula>$C88=L$7</formula>
    </cfRule>
    <cfRule type="expression" dxfId="4178" priority="855" stopIfTrue="1">
      <formula>$C88&lt;L$7</formula>
    </cfRule>
  </conditionalFormatting>
  <conditionalFormatting sqref="L90:L91">
    <cfRule type="expression" dxfId="4177" priority="937" stopIfTrue="1">
      <formula>$C90&lt;L$7</formula>
    </cfRule>
    <cfRule type="expression" dxfId="4176" priority="936" stopIfTrue="1">
      <formula>$C90=L$7</formula>
    </cfRule>
  </conditionalFormatting>
  <conditionalFormatting sqref="L18:N19">
    <cfRule type="expression" dxfId="4175" priority="302" stopIfTrue="1">
      <formula>$C18=L$7</formula>
    </cfRule>
    <cfRule type="expression" dxfId="4174" priority="301" stopIfTrue="1">
      <formula>$C18&lt;L$7</formula>
    </cfRule>
    <cfRule type="expression" dxfId="4173" priority="300" stopIfTrue="1">
      <formula>$C18=L$7</formula>
    </cfRule>
    <cfRule type="expression" dxfId="4172" priority="303" stopIfTrue="1">
      <formula>$C18&lt;L$7</formula>
    </cfRule>
  </conditionalFormatting>
  <conditionalFormatting sqref="L51:N52 M53:N53">
    <cfRule type="expression" dxfId="4171" priority="1534" stopIfTrue="1">
      <formula>$C51&lt;L$7</formula>
    </cfRule>
    <cfRule type="expression" dxfId="4170" priority="1533" stopIfTrue="1">
      <formula>$C51=L$7</formula>
    </cfRule>
  </conditionalFormatting>
  <conditionalFormatting sqref="L84:N85 M86:N86">
    <cfRule type="expression" dxfId="4169" priority="1058" stopIfTrue="1">
      <formula>$C84&lt;L$7</formula>
    </cfRule>
    <cfRule type="expression" dxfId="4168" priority="1057" stopIfTrue="1">
      <formula>$C84=L$7</formula>
    </cfRule>
  </conditionalFormatting>
  <conditionalFormatting sqref="M20:N20">
    <cfRule type="expression" dxfId="4167" priority="296" stopIfTrue="1">
      <formula>$C20=M$7</formula>
    </cfRule>
    <cfRule type="expression" dxfId="4166" priority="297" stopIfTrue="1">
      <formula>$C20&lt;M$7</formula>
    </cfRule>
    <cfRule type="expression" dxfId="4165" priority="298" stopIfTrue="1">
      <formula>$C20=M$7</formula>
    </cfRule>
    <cfRule type="expression" dxfId="4164" priority="299" stopIfTrue="1">
      <formula>$C20&lt;M$7</formula>
    </cfRule>
  </conditionalFormatting>
  <conditionalFormatting sqref="M21:N21">
    <cfRule type="cellIs" dxfId="4163" priority="22" operator="between">
      <formula>M20*0.95</formula>
      <formula>M20*1.2</formula>
    </cfRule>
    <cfRule type="cellIs" dxfId="4162" priority="21" operator="greaterThan">
      <formula>M20*120%</formula>
    </cfRule>
    <cfRule type="cellIs" dxfId="4161" priority="20" operator="lessThan">
      <formula>M20*95%</formula>
    </cfRule>
    <cfRule type="expression" priority="18">
      <formula>$C21=M$5</formula>
    </cfRule>
  </conditionalFormatting>
  <conditionalFormatting sqref="M54:N54">
    <cfRule type="cellIs" dxfId="4160" priority="132" stopIfTrue="1" operator="equal">
      <formula>0</formula>
    </cfRule>
    <cfRule type="expression" priority="131">
      <formula>$C54=M$5</formula>
    </cfRule>
    <cfRule type="cellIs" dxfId="4159" priority="135" operator="between">
      <formula>M53*0.95</formula>
      <formula>M53*1.2</formula>
    </cfRule>
    <cfRule type="cellIs" dxfId="4158" priority="134" operator="greaterThan">
      <formula>M53*120%</formula>
    </cfRule>
    <cfRule type="cellIs" dxfId="4157" priority="133" operator="lessThan">
      <formula>M53*95%</formula>
    </cfRule>
  </conditionalFormatting>
  <conditionalFormatting sqref="M87:N87">
    <cfRule type="cellIs" dxfId="4156" priority="130" operator="between">
      <formula>M86*0.95</formula>
      <formula>M86*1.2</formula>
    </cfRule>
    <cfRule type="cellIs" dxfId="4155" priority="128" operator="lessThan">
      <formula>M86*95%</formula>
    </cfRule>
    <cfRule type="cellIs" dxfId="4154" priority="127" stopIfTrue="1" operator="equal">
      <formula>0</formula>
    </cfRule>
    <cfRule type="expression" priority="126">
      <formula>$C87=M$5</formula>
    </cfRule>
    <cfRule type="cellIs" dxfId="4153" priority="129" operator="greaterThan">
      <formula>M86*120%</formula>
    </cfRule>
  </conditionalFormatting>
  <conditionalFormatting sqref="O22">
    <cfRule type="cellIs" dxfId="4152" priority="11" operator="lessThan">
      <formula>O21*95%</formula>
    </cfRule>
    <cfRule type="cellIs" dxfId="4151" priority="13" operator="between">
      <formula>O21*0.95</formula>
      <formula>O21*1.2</formula>
    </cfRule>
    <cfRule type="cellIs" dxfId="4150" priority="12" operator="greaterThan">
      <formula>O21*120%</formula>
    </cfRule>
    <cfRule type="cellIs" dxfId="4149" priority="10" stopIfTrue="1" operator="equal">
      <formula>0</formula>
    </cfRule>
    <cfRule type="expression" priority="9">
      <formula>$C22=O$5</formula>
    </cfRule>
  </conditionalFormatting>
  <conditionalFormatting sqref="O23">
    <cfRule type="expression" dxfId="4148" priority="563" stopIfTrue="1">
      <formula>$C23&lt;O$7</formula>
    </cfRule>
    <cfRule type="expression" dxfId="4147" priority="562" stopIfTrue="1">
      <formula>$C23=O$7</formula>
    </cfRule>
  </conditionalFormatting>
  <conditionalFormatting sqref="O55">
    <cfRule type="expression" priority="116">
      <formula>$C55=O$5</formula>
    </cfRule>
    <cfRule type="cellIs" dxfId="4146" priority="117" stopIfTrue="1" operator="equal">
      <formula>0</formula>
    </cfRule>
    <cfRule type="cellIs" dxfId="4145" priority="118" operator="lessThan">
      <formula>O54*95%</formula>
    </cfRule>
    <cfRule type="cellIs" dxfId="4144" priority="119" operator="greaterThan">
      <formula>O54*120%</formula>
    </cfRule>
    <cfRule type="cellIs" dxfId="4143" priority="120" operator="between">
      <formula>O54*0.95</formula>
      <formula>O54*1.2</formula>
    </cfRule>
  </conditionalFormatting>
  <conditionalFormatting sqref="O56">
    <cfRule type="expression" dxfId="4142" priority="1404" stopIfTrue="1">
      <formula>$C56=O$7</formula>
    </cfRule>
    <cfRule type="expression" dxfId="4141" priority="1405" stopIfTrue="1">
      <formula>$C56&lt;O$7</formula>
    </cfRule>
  </conditionalFormatting>
  <conditionalFormatting sqref="O88">
    <cfRule type="cellIs" dxfId="4140" priority="112" stopIfTrue="1" operator="equal">
      <formula>0</formula>
    </cfRule>
    <cfRule type="cellIs" dxfId="4139" priority="113" operator="lessThan">
      <formula>O87*95%</formula>
    </cfRule>
    <cfRule type="cellIs" dxfId="4138" priority="114" operator="greaterThan">
      <formula>O87*120%</formula>
    </cfRule>
    <cfRule type="cellIs" dxfId="4137" priority="115" operator="between">
      <formula>O87*0.95</formula>
      <formula>O87*1.2</formula>
    </cfRule>
    <cfRule type="expression" priority="111">
      <formula>$C88=O$5</formula>
    </cfRule>
  </conditionalFormatting>
  <conditionalFormatting sqref="O89">
    <cfRule type="expression" dxfId="4136" priority="929" stopIfTrue="1">
      <formula>$C89&lt;O$7</formula>
    </cfRule>
    <cfRule type="expression" dxfId="4135" priority="928" stopIfTrue="1">
      <formula>$C89=O$7</formula>
    </cfRule>
  </conditionalFormatting>
  <conditionalFormatting sqref="O24:P24">
    <cfRule type="expression" dxfId="4134" priority="604" stopIfTrue="1">
      <formula>$C24=O$7</formula>
    </cfRule>
    <cfRule type="expression" dxfId="4133" priority="605" stopIfTrue="1">
      <formula>$C24&lt;O$7</formula>
    </cfRule>
  </conditionalFormatting>
  <conditionalFormatting sqref="O57:P57">
    <cfRule type="expression" dxfId="4132" priority="1446" stopIfTrue="1">
      <formula>$C57=O$7</formula>
    </cfRule>
    <cfRule type="expression" dxfId="4131" priority="1447" stopIfTrue="1">
      <formula>$C57&lt;O$7</formula>
    </cfRule>
  </conditionalFormatting>
  <conditionalFormatting sqref="O90:P90">
    <cfRule type="expression" dxfId="4130" priority="970" stopIfTrue="1">
      <formula>$C90=O$7</formula>
    </cfRule>
    <cfRule type="expression" dxfId="4129" priority="971" stopIfTrue="1">
      <formula>$C90&lt;O$7</formula>
    </cfRule>
  </conditionalFormatting>
  <conditionalFormatting sqref="O15:R20 O21 P21:R22 Q23:R23 R24">
    <cfRule type="expression" dxfId="4128" priority="310" stopIfTrue="1">
      <formula>$C15=O$7</formula>
    </cfRule>
    <cfRule type="expression" dxfId="4127" priority="311" stopIfTrue="1">
      <formula>$C15&lt;O$7</formula>
    </cfRule>
  </conditionalFormatting>
  <conditionalFormatting sqref="O15:R20 O21 P21:R22 Q23:R23">
    <cfRule type="expression" dxfId="4126" priority="308" stopIfTrue="1">
      <formula>$C15=O$7</formula>
    </cfRule>
    <cfRule type="expression" dxfId="4125" priority="309" stopIfTrue="1">
      <formula>$C15&lt;O$7</formula>
    </cfRule>
  </conditionalFormatting>
  <conditionalFormatting sqref="O25:R25">
    <cfRule type="expression" dxfId="4124" priority="249" stopIfTrue="1">
      <formula>$C25&lt;O$7</formula>
    </cfRule>
    <cfRule type="expression" dxfId="4123" priority="248" stopIfTrue="1">
      <formula>$C25=O$7</formula>
    </cfRule>
  </conditionalFormatting>
  <conditionalFormatting sqref="O33:R33">
    <cfRule type="expression" dxfId="4122" priority="3304" stopIfTrue="1">
      <formula>O$27=0</formula>
    </cfRule>
    <cfRule type="cellIs" dxfId="4121" priority="3305" operator="greaterThan">
      <formula>0</formula>
    </cfRule>
    <cfRule type="cellIs" dxfId="4120" priority="3306" operator="lessThan">
      <formula>0</formula>
    </cfRule>
  </conditionalFormatting>
  <conditionalFormatting sqref="O66:R66">
    <cfRule type="cellIs" dxfId="4119" priority="1563" operator="lessThan">
      <formula>0</formula>
    </cfRule>
    <cfRule type="cellIs" dxfId="4118" priority="1562" operator="greaterThan">
      <formula>0</formula>
    </cfRule>
    <cfRule type="expression" dxfId="4117" priority="1561" stopIfTrue="1">
      <formula>O$27=0</formula>
    </cfRule>
  </conditionalFormatting>
  <conditionalFormatting sqref="O99:R99">
    <cfRule type="expression" dxfId="4116" priority="1085" stopIfTrue="1">
      <formula>O$27=0</formula>
    </cfRule>
    <cfRule type="cellIs" dxfId="4115" priority="1086" operator="greaterThan">
      <formula>0</formula>
    </cfRule>
    <cfRule type="cellIs" dxfId="4114" priority="1087" operator="lessThan">
      <formula>0</formula>
    </cfRule>
  </conditionalFormatting>
  <conditionalFormatting sqref="P23">
    <cfRule type="expression" priority="71">
      <formula>$C23=P$5</formula>
    </cfRule>
    <cfRule type="cellIs" dxfId="4113" priority="72" stopIfTrue="1" operator="equal">
      <formula>0</formula>
    </cfRule>
    <cfRule type="cellIs" dxfId="4112" priority="74" operator="greaterThan">
      <formula>P22*120%</formula>
    </cfRule>
    <cfRule type="cellIs" dxfId="4111" priority="75" operator="between">
      <formula>P22*0.95</formula>
      <formula>P22*1.2</formula>
    </cfRule>
    <cfRule type="cellIs" dxfId="4110" priority="73" operator="lessThan">
      <formula>P22*95%</formula>
    </cfRule>
  </conditionalFormatting>
  <conditionalFormatting sqref="P56">
    <cfRule type="expression" priority="101">
      <formula>$C56=P$5</formula>
    </cfRule>
    <cfRule type="cellIs" dxfId="4109" priority="102" stopIfTrue="1" operator="equal">
      <formula>0</formula>
    </cfRule>
    <cfRule type="cellIs" dxfId="4108" priority="103" operator="lessThan">
      <formula>P55*95%</formula>
    </cfRule>
    <cfRule type="cellIs" dxfId="4107" priority="105" operator="between">
      <formula>P55*0.95</formula>
      <formula>P55*1.2</formula>
    </cfRule>
    <cfRule type="cellIs" dxfId="4106" priority="104" operator="greaterThan">
      <formula>P55*120%</formula>
    </cfRule>
  </conditionalFormatting>
  <conditionalFormatting sqref="P89">
    <cfRule type="cellIs" dxfId="4105" priority="99" operator="greaterThan">
      <formula>P88*120%</formula>
    </cfRule>
    <cfRule type="cellIs" dxfId="4104" priority="100" operator="between">
      <formula>P88*0.95</formula>
      <formula>P88*1.2</formula>
    </cfRule>
    <cfRule type="cellIs" dxfId="4103" priority="98" operator="lessThan">
      <formula>P88*95%</formula>
    </cfRule>
    <cfRule type="cellIs" dxfId="4102" priority="97" stopIfTrue="1" operator="equal">
      <formula>0</formula>
    </cfRule>
    <cfRule type="expression" priority="96">
      <formula>$C89=P$5</formula>
    </cfRule>
  </conditionalFormatting>
  <conditionalFormatting sqref="Q24">
    <cfRule type="cellIs" dxfId="4101" priority="69" operator="greaterThan">
      <formula>Q23*120%</formula>
    </cfRule>
    <cfRule type="expression" priority="66">
      <formula>$C24=Q$5</formula>
    </cfRule>
    <cfRule type="cellIs" dxfId="4100" priority="67" stopIfTrue="1" operator="equal">
      <formula>0</formula>
    </cfRule>
    <cfRule type="cellIs" dxfId="4099" priority="70" operator="between">
      <formula>Q23*0.95</formula>
      <formula>Q23*1.2</formula>
    </cfRule>
    <cfRule type="cellIs" dxfId="4098" priority="68" operator="lessThan">
      <formula>Q23*95%</formula>
    </cfRule>
  </conditionalFormatting>
  <conditionalFormatting sqref="Q57">
    <cfRule type="cellIs" dxfId="4097" priority="95" operator="between">
      <formula>Q56*0.95</formula>
      <formula>Q56*1.2</formula>
    </cfRule>
    <cfRule type="cellIs" dxfId="4096" priority="94" operator="greaterThan">
      <formula>Q56*120%</formula>
    </cfRule>
    <cfRule type="cellIs" dxfId="4095" priority="93" operator="lessThan">
      <formula>Q56*95%</formula>
    </cfRule>
    <cfRule type="cellIs" dxfId="4094" priority="92" stopIfTrue="1" operator="equal">
      <formula>0</formula>
    </cfRule>
    <cfRule type="expression" priority="91">
      <formula>$C57=Q$5</formula>
    </cfRule>
  </conditionalFormatting>
  <conditionalFormatting sqref="Q90">
    <cfRule type="cellIs" dxfId="4093" priority="84" operator="greaterThan">
      <formula>Q89*120%</formula>
    </cfRule>
    <cfRule type="cellIs" dxfId="4092" priority="83" operator="lessThan">
      <formula>Q89*95%</formula>
    </cfRule>
    <cfRule type="cellIs" dxfId="4091" priority="82" stopIfTrue="1" operator="equal">
      <formula>0</formula>
    </cfRule>
    <cfRule type="expression" priority="81">
      <formula>$C90=Q$5</formula>
    </cfRule>
    <cfRule type="cellIs" dxfId="4090" priority="85" operator="between">
      <formula>Q89*0.95</formula>
      <formula>Q89*1.2</formula>
    </cfRule>
  </conditionalFormatting>
  <conditionalFormatting sqref="R24:R25">
    <cfRule type="expression" dxfId="4089" priority="251" stopIfTrue="1">
      <formula>$C24&lt;R$7</formula>
    </cfRule>
    <cfRule type="expression" dxfId="4088" priority="250" stopIfTrue="1">
      <formula>$C24=R$7</formula>
    </cfRule>
  </conditionalFormatting>
  <conditionalFormatting sqref="R58">
    <cfRule type="cellIs" dxfId="4087" priority="90" operator="between">
      <formula>R57*0.95</formula>
      <formula>R57*1.2</formula>
    </cfRule>
    <cfRule type="cellIs" dxfId="4086" priority="89" operator="greaterThan">
      <formula>R57*120%</formula>
    </cfRule>
    <cfRule type="cellIs" dxfId="4085" priority="88" operator="lessThan">
      <formula>R57*95%</formula>
    </cfRule>
    <cfRule type="cellIs" dxfId="4084" priority="87" stopIfTrue="1" operator="equal">
      <formula>0</formula>
    </cfRule>
    <cfRule type="expression" priority="86">
      <formula>$C58=R$5</formula>
    </cfRule>
  </conditionalFormatting>
  <conditionalFormatting sqref="R63">
    <cfRule type="cellIs" dxfId="4083" priority="1581" operator="greaterThan">
      <formula>$J$31</formula>
    </cfRule>
  </conditionalFormatting>
  <conditionalFormatting sqref="R91">
    <cfRule type="cellIs" dxfId="4082" priority="80" operator="between">
      <formula>R90*0.95</formula>
      <formula>R90*1.2</formula>
    </cfRule>
    <cfRule type="cellIs" dxfId="4081" priority="78" operator="lessThan">
      <formula>R90*95%</formula>
    </cfRule>
    <cfRule type="cellIs" dxfId="4080" priority="77" stopIfTrue="1" operator="equal">
      <formula>0</formula>
    </cfRule>
    <cfRule type="cellIs" dxfId="4079" priority="79" operator="greaterThan">
      <formula>R90*120%</formula>
    </cfRule>
    <cfRule type="expression" priority="76">
      <formula>$C91=R$5</formula>
    </cfRule>
  </conditionalFormatting>
  <conditionalFormatting sqref="R96">
    <cfRule type="cellIs" dxfId="4078" priority="1105" operator="greaterThan">
      <formula>$J$31</formula>
    </cfRule>
  </conditionalFormatting>
  <conditionalFormatting sqref="S12:S25">
    <cfRule type="expression" dxfId="4077" priority="312" stopIfTrue="1">
      <formula>$C12=S$7</formula>
    </cfRule>
    <cfRule type="expression" dxfId="4076" priority="313" stopIfTrue="1">
      <formula>$C12&lt;S$7</formula>
    </cfRule>
  </conditionalFormatting>
  <conditionalFormatting sqref="S45:S58">
    <cfRule type="expression" dxfId="4075" priority="660" stopIfTrue="1">
      <formula>$C45=S$7</formula>
    </cfRule>
    <cfRule type="expression" dxfId="4074" priority="661" stopIfTrue="1">
      <formula>$C45&lt;S$7</formula>
    </cfRule>
  </conditionalFormatting>
  <conditionalFormatting sqref="S78:S91">
    <cfRule type="expression" dxfId="4073" priority="659" stopIfTrue="1">
      <formula>$C78&lt;S$7</formula>
    </cfRule>
    <cfRule type="expression" dxfId="4072" priority="658" stopIfTrue="1">
      <formula>$C78=S$7</formula>
    </cfRule>
  </conditionalFormatting>
  <conditionalFormatting sqref="S32:V32 S65:V65 S98:V98 T26:V27 T35:V35 T59:V60 T68:V68 T92:V93 T101:V101">
    <cfRule type="expression" dxfId="4071" priority="3340" stopIfTrue="1">
      <formula>AND($B$4&lt;$E$7,S$13&gt;$E$7)</formula>
    </cfRule>
  </conditionalFormatting>
  <conditionalFormatting sqref="S32:V32 S65:V65 S98:V98">
    <cfRule type="expression" dxfId="4070" priority="3296" stopIfTrue="1">
      <formula>AND($B$4&lt;$F$7,S$13&gt;$F$7)</formula>
    </cfRule>
  </conditionalFormatting>
  <conditionalFormatting sqref="T33:V34 T66:V67 T99:V100">
    <cfRule type="expression" dxfId="4069" priority="3294" stopIfTrue="1">
      <formula>AND($B$2&lt;$E$5,T$13&gt;$E$5)</formula>
    </cfRule>
  </conditionalFormatting>
  <conditionalFormatting sqref="T62:V64">
    <cfRule type="expression" dxfId="4068" priority="1623" stopIfTrue="1">
      <formula>AND(#REF!&lt;#REF!,T$14&gt;#REF!)</formula>
    </cfRule>
  </conditionalFormatting>
  <conditionalFormatting sqref="T95:W97">
    <cfRule type="expression" dxfId="4067" priority="1147" stopIfTrue="1">
      <formula>AND(#REF!&lt;#REF!,T$14&gt;#REF!)</formula>
    </cfRule>
  </conditionalFormatting>
  <conditionalFormatting sqref="V32 V65 V98">
    <cfRule type="expression" dxfId="4066" priority="3298" stopIfTrue="1">
      <formula>AND($B$4&lt;$E$7,V$15&gt;$E$7)</formula>
    </cfRule>
    <cfRule type="expression" dxfId="4065" priority="3299" stopIfTrue="1">
      <formula>AND($B$4&lt;$H$7,V$15&gt;$H$7)</formula>
    </cfRule>
    <cfRule type="expression" dxfId="4064" priority="3297" stopIfTrue="1">
      <formula>AND($B$4&lt;$F$7,V$15&gt;$F$7)</formula>
    </cfRule>
  </conditionalFormatting>
  <conditionalFormatting sqref="W26:W27 T29:W29 V30:W30 T31:W31 W32 W59:W60 W62:W65 W92:W93">
    <cfRule type="expression" dxfId="4063" priority="10007" stopIfTrue="1">
      <formula>AND(#REF!&lt;#REF!,T$14&gt;#REF!)</formula>
    </cfRule>
  </conditionalFormatting>
  <dataValidations count="1">
    <dataValidation type="list" allowBlank="1" showInputMessage="1" showErrorMessage="1" sqref="D1" xr:uid="{00000000-0002-0000-0100-000000000000}">
      <formula1>$C$13:$C$25</formula1>
    </dataValidation>
  </dataValidations>
  <pageMargins left="0.7" right="0.7" top="0.75" bottom="0.75" header="0.3" footer="0.3"/>
  <pageSetup paperSize="9" orientation="portrait" r:id="rId1"/>
  <ignoredErrors>
    <ignoredError sqref="S11:U11 S44:U44 U77 S77:T77" formula="1"/>
    <ignoredError sqref="D10:R10 D12:R25 D43:R58 D72:R76 D78:R91 D77:N77 D68:R69 B62 D39:U40 D41 S72:V73" unlockedFormula="1"/>
    <ignoredError sqref="D11:R11 O77:R77" formula="1" unlockedFormula="1"/>
    <ignoredError sqref="S26:V26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129"/>
  <sheetViews>
    <sheetView showGridLines="0" defaultGridColor="0" colorId="55" zoomScale="75" zoomScaleNormal="75" workbookViewId="0">
      <selection activeCell="B5" sqref="B5:V5"/>
    </sheetView>
  </sheetViews>
  <sheetFormatPr defaultColWidth="9.28515625" defaultRowHeight="16.5" customHeight="1" outlineLevelRow="1" x14ac:dyDescent="0.2"/>
  <cols>
    <col min="1" max="1" width="2" style="1" customWidth="1"/>
    <col min="2" max="2" width="14.42578125" style="1" customWidth="1"/>
    <col min="3" max="3" width="19.7109375" style="1" bestFit="1" customWidth="1"/>
    <col min="4" max="4" width="12" style="1" customWidth="1"/>
    <col min="5" max="6" width="11" style="1" bestFit="1" customWidth="1"/>
    <col min="7" max="7" width="11" style="1" customWidth="1"/>
    <col min="8" max="8" width="10.140625" style="1" bestFit="1" customWidth="1"/>
    <col min="9" max="9" width="11.42578125" style="1" bestFit="1" customWidth="1"/>
    <col min="10" max="10" width="12.42578125" style="1" bestFit="1" customWidth="1"/>
    <col min="11" max="13" width="11.42578125" style="1" bestFit="1" customWidth="1"/>
    <col min="14" max="14" width="11.42578125" style="1" hidden="1" customWidth="1"/>
    <col min="15" max="15" width="11.28515625" style="1" customWidth="1"/>
    <col min="16" max="18" width="11.42578125" style="1" bestFit="1" customWidth="1"/>
    <col min="19" max="19" width="11.7109375" style="1" bestFit="1" customWidth="1"/>
    <col min="20" max="21" width="12.42578125" style="1" bestFit="1" customWidth="1"/>
    <col min="22" max="22" width="14.42578125" style="1" bestFit="1" customWidth="1"/>
    <col min="23" max="23" width="14.7109375" style="1" customWidth="1"/>
    <col min="24" max="24" width="22.42578125" style="1" bestFit="1" customWidth="1"/>
    <col min="25" max="25" width="13.28515625" style="1" bestFit="1" customWidth="1"/>
    <col min="26" max="27" width="13.42578125" style="1" bestFit="1" customWidth="1"/>
    <col min="28" max="28" width="10.7109375" style="1" bestFit="1" customWidth="1"/>
    <col min="29" max="16384" width="9.28515625" style="1"/>
  </cols>
  <sheetData>
    <row r="1" spans="2:26" ht="15.75" customHeight="1" x14ac:dyDescent="0.2">
      <c r="C1" s="74" t="s">
        <v>21</v>
      </c>
      <c r="D1" s="72">
        <f>'SI -Overall'!D1</f>
        <v>10</v>
      </c>
      <c r="R1" s="1" t="s">
        <v>25</v>
      </c>
      <c r="S1" s="96">
        <v>0.18446153846153845</v>
      </c>
      <c r="T1" s="96">
        <v>0.37184615384615383</v>
      </c>
      <c r="U1" s="96">
        <v>0.44369230769230772</v>
      </c>
      <c r="X1" s="36"/>
    </row>
    <row r="2" spans="2:26" ht="15.75" customHeight="1" x14ac:dyDescent="0.2">
      <c r="C2" s="75" t="s">
        <v>22</v>
      </c>
      <c r="D2" s="73">
        <f>'SI -Overall'!D2</f>
        <v>45998</v>
      </c>
      <c r="R2" s="1" t="s">
        <v>26</v>
      </c>
      <c r="S2" s="96">
        <v>0.21</v>
      </c>
      <c r="T2" s="96">
        <v>0.32</v>
      </c>
      <c r="U2" s="96">
        <v>0.47</v>
      </c>
    </row>
    <row r="3" spans="2:26" ht="15.75" customHeight="1" x14ac:dyDescent="0.2">
      <c r="B3" s="75"/>
      <c r="C3" s="75"/>
      <c r="D3" s="73"/>
      <c r="S3" s="2"/>
      <c r="T3" s="92"/>
      <c r="U3" s="92"/>
      <c r="V3" s="92"/>
    </row>
    <row r="4" spans="2:26" ht="15.75" customHeight="1" thickBot="1" x14ac:dyDescent="0.25">
      <c r="B4" s="75"/>
      <c r="C4" s="75"/>
      <c r="D4" s="73"/>
      <c r="S4" s="2"/>
      <c r="T4" s="92"/>
      <c r="U4" s="92"/>
      <c r="V4" s="92"/>
    </row>
    <row r="5" spans="2:26" ht="21.6" thickBot="1" x14ac:dyDescent="0.25">
      <c r="B5" s="312" t="s">
        <v>48</v>
      </c>
      <c r="C5" s="313"/>
      <c r="D5" s="313"/>
      <c r="E5" s="313"/>
      <c r="F5" s="313"/>
      <c r="G5" s="313"/>
      <c r="H5" s="313"/>
      <c r="I5" s="313"/>
      <c r="J5" s="313"/>
      <c r="K5" s="313"/>
      <c r="L5" s="313"/>
      <c r="M5" s="313"/>
      <c r="N5" s="313"/>
      <c r="O5" s="313"/>
      <c r="P5" s="313"/>
      <c r="Q5" s="313"/>
      <c r="R5" s="313"/>
      <c r="S5" s="313"/>
      <c r="T5" s="313"/>
      <c r="U5" s="313"/>
      <c r="V5" s="314"/>
    </row>
    <row r="6" spans="2:26" ht="16.8" x14ac:dyDescent="0.2">
      <c r="B6" s="117"/>
      <c r="C6" s="142" t="s">
        <v>0</v>
      </c>
      <c r="D6" s="153">
        <f>'SI -Overall'!D6</f>
        <v>1</v>
      </c>
      <c r="E6" s="118">
        <f>'SI -Overall'!E6</f>
        <v>1</v>
      </c>
      <c r="F6" s="118">
        <f>'SI -Overall'!F6</f>
        <v>1</v>
      </c>
      <c r="G6" s="118">
        <f>'SI -Overall'!G6</f>
        <v>1</v>
      </c>
      <c r="H6" s="118">
        <f>'SI -Overall'!H6</f>
        <v>1</v>
      </c>
      <c r="I6" s="153">
        <f>'SI -Overall'!I6</f>
        <v>2</v>
      </c>
      <c r="J6" s="118">
        <f>'SI -Overall'!J6</f>
        <v>2</v>
      </c>
      <c r="K6" s="118">
        <f>'SI -Overall'!K6</f>
        <v>2</v>
      </c>
      <c r="L6" s="118">
        <f>'SI -Overall'!L6</f>
        <v>2</v>
      </c>
      <c r="M6" s="118">
        <v>2</v>
      </c>
      <c r="N6" s="153">
        <v>3</v>
      </c>
      <c r="O6" s="191">
        <f>'SI -Overall'!O6</f>
        <v>3</v>
      </c>
      <c r="P6" s="191">
        <f>'SI -Overall'!P6</f>
        <v>3</v>
      </c>
      <c r="Q6" s="191">
        <f>'SI -Overall'!Q6</f>
        <v>3</v>
      </c>
      <c r="R6" s="192">
        <f>'SI -Overall'!R6</f>
        <v>3</v>
      </c>
      <c r="S6" s="324">
        <f>'SI -Overall'!S6</f>
        <v>1</v>
      </c>
      <c r="T6" s="320">
        <f>'SI -Overall'!T6</f>
        <v>2</v>
      </c>
      <c r="U6" s="328">
        <f>'SI -Overall'!U6</f>
        <v>3</v>
      </c>
      <c r="V6" s="328" t="str">
        <f>'SI -Overall'!V6</f>
        <v>QTR</v>
      </c>
    </row>
    <row r="7" spans="2:26" ht="16.8" x14ac:dyDescent="0.2">
      <c r="B7" s="109"/>
      <c r="C7" s="143" t="s">
        <v>2</v>
      </c>
      <c r="D7" s="155">
        <f>'SI -Overall'!D7</f>
        <v>1</v>
      </c>
      <c r="E7" s="76">
        <f>'SI -Overall'!E7</f>
        <v>2</v>
      </c>
      <c r="F7" s="76">
        <f>'SI -Overall'!F7</f>
        <v>3</v>
      </c>
      <c r="G7" s="76">
        <f>'SI -Overall'!G7</f>
        <v>4</v>
      </c>
      <c r="H7" s="76">
        <f>'SI -Overall'!H7</f>
        <v>5</v>
      </c>
      <c r="I7" s="155">
        <f>'SI -Overall'!I7</f>
        <v>5</v>
      </c>
      <c r="J7" s="76">
        <f>'SI -Overall'!J7</f>
        <v>6</v>
      </c>
      <c r="K7" s="76">
        <f>'SI -Overall'!K7</f>
        <v>7</v>
      </c>
      <c r="L7" s="76">
        <f>'SI -Overall'!L7</f>
        <v>8</v>
      </c>
      <c r="M7" s="76">
        <f>'SI -Overall'!M7</f>
        <v>9</v>
      </c>
      <c r="N7" s="155" t="str">
        <f>'SI -Overall'!N7</f>
        <v>9b</v>
      </c>
      <c r="O7" s="76">
        <f>'SI -Overall'!O7</f>
        <v>10</v>
      </c>
      <c r="P7" s="76">
        <f>'SI -Overall'!P7</f>
        <v>11</v>
      </c>
      <c r="Q7" s="76">
        <f>'SI -Overall'!Q7</f>
        <v>12</v>
      </c>
      <c r="R7" s="194">
        <f>'SI -Overall'!R7</f>
        <v>13</v>
      </c>
      <c r="S7" s="325">
        <f>'SI -Overall'!S7</f>
        <v>0</v>
      </c>
      <c r="T7" s="321">
        <f>'SI -Overall'!T7</f>
        <v>0</v>
      </c>
      <c r="U7" s="329">
        <f>'SI -Overall'!U7</f>
        <v>0</v>
      </c>
      <c r="V7" s="329">
        <f>'SI -Overall'!V7</f>
        <v>0</v>
      </c>
    </row>
    <row r="8" spans="2:26" ht="16.8" x14ac:dyDescent="0.2">
      <c r="B8" s="109"/>
      <c r="C8" s="143" t="s">
        <v>3</v>
      </c>
      <c r="D8" s="157">
        <f>'SI -Overall'!D8</f>
        <v>45931</v>
      </c>
      <c r="E8" s="77">
        <f>'SI -Overall'!E8</f>
        <v>45936</v>
      </c>
      <c r="F8" s="77">
        <f>'SI -Overall'!F8</f>
        <v>45943</v>
      </c>
      <c r="G8" s="77">
        <f>'SI -Overall'!G8</f>
        <v>45950</v>
      </c>
      <c r="H8" s="77">
        <f>'SI -Overall'!H8</f>
        <v>45957</v>
      </c>
      <c r="I8" s="184">
        <f>'SI -Overall'!I8</f>
        <v>45962</v>
      </c>
      <c r="J8" s="77">
        <f>'SI -Overall'!J8</f>
        <v>45964</v>
      </c>
      <c r="K8" s="77">
        <f>'SI -Overall'!K8</f>
        <v>45971</v>
      </c>
      <c r="L8" s="77">
        <f>'SI -Overall'!L8</f>
        <v>45978</v>
      </c>
      <c r="M8" s="77">
        <f>'SI -Overall'!M8</f>
        <v>45985</v>
      </c>
      <c r="N8" s="184">
        <f>'SI -Overall'!N8</f>
        <v>45985</v>
      </c>
      <c r="O8" s="77">
        <f>'SI -Overall'!O8</f>
        <v>45992</v>
      </c>
      <c r="P8" s="77">
        <f>'SI -Overall'!P8</f>
        <v>45999</v>
      </c>
      <c r="Q8" s="77">
        <f>'SI -Overall'!Q8</f>
        <v>46006</v>
      </c>
      <c r="R8" s="196">
        <f>'SI -Overall'!R8</f>
        <v>46013</v>
      </c>
      <c r="S8" s="184">
        <f>'SI -Overall'!S8</f>
        <v>45931</v>
      </c>
      <c r="T8" s="77">
        <f>I8</f>
        <v>45962</v>
      </c>
      <c r="U8" s="158">
        <f>O8</f>
        <v>45992</v>
      </c>
      <c r="V8" s="158">
        <f>S8</f>
        <v>45931</v>
      </c>
    </row>
    <row r="9" spans="2:26" ht="17.399999999999999" thickBot="1" x14ac:dyDescent="0.25">
      <c r="B9" s="119"/>
      <c r="C9" s="144" t="s">
        <v>4</v>
      </c>
      <c r="D9" s="159">
        <f>'SI -Overall'!D9</f>
        <v>45935</v>
      </c>
      <c r="E9" s="78">
        <f>'SI -Overall'!E9</f>
        <v>45942</v>
      </c>
      <c r="F9" s="78">
        <f>'SI -Overall'!F9</f>
        <v>45949</v>
      </c>
      <c r="G9" s="78">
        <f>'SI -Overall'!G9</f>
        <v>45956</v>
      </c>
      <c r="H9" s="78">
        <f>'SI -Overall'!H9</f>
        <v>45961</v>
      </c>
      <c r="I9" s="159">
        <f>'SI -Overall'!I9</f>
        <v>45963</v>
      </c>
      <c r="J9" s="78">
        <f>'SI -Overall'!J9</f>
        <v>45970</v>
      </c>
      <c r="K9" s="78">
        <f>'SI -Overall'!K9</f>
        <v>45977</v>
      </c>
      <c r="L9" s="78">
        <f>'SI -Overall'!L9</f>
        <v>45984</v>
      </c>
      <c r="M9" s="78">
        <f>'SI -Overall'!M9</f>
        <v>45991</v>
      </c>
      <c r="N9" s="159">
        <f>'SI -Overall'!N9</f>
        <v>45991</v>
      </c>
      <c r="O9" s="78">
        <f>'SI -Overall'!O9</f>
        <v>45998</v>
      </c>
      <c r="P9" s="78">
        <f>'SI -Overall'!P9</f>
        <v>46005</v>
      </c>
      <c r="Q9" s="78">
        <f>'SI -Overall'!Q9</f>
        <v>46012</v>
      </c>
      <c r="R9" s="198">
        <f>'SI -Overall'!R9</f>
        <v>46022</v>
      </c>
      <c r="S9" s="159">
        <f>'SI -Overall'!S9</f>
        <v>45961</v>
      </c>
      <c r="T9" s="78">
        <f>M9</f>
        <v>45991</v>
      </c>
      <c r="U9" s="160">
        <f>R9</f>
        <v>46022</v>
      </c>
      <c r="V9" s="160">
        <f>R9</f>
        <v>46022</v>
      </c>
    </row>
    <row r="10" spans="2:26" ht="16.8" x14ac:dyDescent="0.2">
      <c r="B10" s="121" t="s">
        <v>5</v>
      </c>
      <c r="C10" s="145" t="s">
        <v>2</v>
      </c>
      <c r="D10" s="161">
        <f t="shared" ref="D10:R10" si="0">D43+D76</f>
        <v>0.74845584838395629</v>
      </c>
      <c r="E10" s="122">
        <f t="shared" si="0"/>
        <v>0.48541432931179673</v>
      </c>
      <c r="F10" s="122">
        <f t="shared" si="0"/>
        <v>10.436920109754848</v>
      </c>
      <c r="G10" s="122">
        <f t="shared" ref="G10:P10" si="1">G43+G76</f>
        <v>16.339573320925055</v>
      </c>
      <c r="H10" s="122">
        <f t="shared" si="1"/>
        <v>5.4458226702091865</v>
      </c>
      <c r="I10" s="161">
        <f t="shared" si="1"/>
        <v>0</v>
      </c>
      <c r="J10" s="122">
        <f t="shared" si="1"/>
        <v>2.9242110045312324</v>
      </c>
      <c r="K10" s="122">
        <f t="shared" si="1"/>
        <v>10.209870030338585</v>
      </c>
      <c r="L10" s="122">
        <f t="shared" si="1"/>
        <v>18.496785738950159</v>
      </c>
      <c r="M10" s="122">
        <f t="shared" si="1"/>
        <v>27.438801919792621</v>
      </c>
      <c r="N10" s="161">
        <f t="shared" si="1"/>
        <v>0</v>
      </c>
      <c r="O10" s="122">
        <f t="shared" si="1"/>
        <v>13.190422719861825</v>
      </c>
      <c r="P10" s="122">
        <f t="shared" si="1"/>
        <v>13.865354783250458</v>
      </c>
      <c r="Q10" s="122">
        <f t="shared" si="0"/>
        <v>23.50974091335069</v>
      </c>
      <c r="R10" s="200">
        <f t="shared" si="0"/>
        <v>106.9086266113396</v>
      </c>
      <c r="S10" s="235">
        <f>SUMIF($D$6:$R$6,S$6,$D10:$R10)</f>
        <v>33.456186278584845</v>
      </c>
      <c r="T10" s="123">
        <f>SUMIF($D$6:$R$6,T$6,$D10:$R10)</f>
        <v>59.069668693612599</v>
      </c>
      <c r="U10" s="223">
        <f>SUMIF($D$6:$R$6,U$6,$D10:$R10)</f>
        <v>157.47414502780256</v>
      </c>
      <c r="V10" s="223">
        <f>SUM(S10:U10)</f>
        <v>250</v>
      </c>
    </row>
    <row r="11" spans="2:26" ht="17.399999999999999" thickBot="1" x14ac:dyDescent="0.25">
      <c r="B11" s="113"/>
      <c r="C11" s="146" t="s">
        <v>6</v>
      </c>
      <c r="D11" s="163">
        <f>D10</f>
        <v>0.74845584838395629</v>
      </c>
      <c r="E11" s="79">
        <f t="shared" ref="E11:F11" si="2">D11+E10</f>
        <v>1.233870177695753</v>
      </c>
      <c r="F11" s="79">
        <f t="shared" si="2"/>
        <v>11.6707902874506</v>
      </c>
      <c r="G11" s="79">
        <f t="shared" ref="G11" si="3">F11+G10</f>
        <v>28.010363608375656</v>
      </c>
      <c r="H11" s="79">
        <f t="shared" ref="H11" si="4">G11+H10</f>
        <v>33.456186278584845</v>
      </c>
      <c r="I11" s="163">
        <f t="shared" ref="I11" si="5">H11+I10</f>
        <v>33.456186278584845</v>
      </c>
      <c r="J11" s="79">
        <f t="shared" ref="J11" si="6">I11+J10</f>
        <v>36.380397283116075</v>
      </c>
      <c r="K11" s="79">
        <f t="shared" ref="K11" si="7">J11+K10</f>
        <v>46.59026731345466</v>
      </c>
      <c r="L11" s="79">
        <f t="shared" ref="L11" si="8">K11+L10</f>
        <v>65.087053052404826</v>
      </c>
      <c r="M11" s="79">
        <f t="shared" ref="M11" si="9">L11+M10</f>
        <v>92.52585497219745</v>
      </c>
      <c r="N11" s="163">
        <f t="shared" ref="N11" si="10">M11+N10</f>
        <v>92.52585497219745</v>
      </c>
      <c r="O11" s="79">
        <f t="shared" ref="O11" si="11">N11+O10</f>
        <v>105.71627769205928</v>
      </c>
      <c r="P11" s="79">
        <f t="shared" ref="P11" si="12">O11+P10</f>
        <v>119.58163247530973</v>
      </c>
      <c r="Q11" s="79">
        <f>P11+Q10</f>
        <v>143.09137338866043</v>
      </c>
      <c r="R11" s="202">
        <f>Q11+R10</f>
        <v>250.00000000000003</v>
      </c>
      <c r="S11" s="236">
        <f>IFERROR(S10/$V10,0)</f>
        <v>0.13382474511433937</v>
      </c>
      <c r="T11" s="124">
        <f>IFERROR(T10/$V10,0)</f>
        <v>0.23627867477445039</v>
      </c>
      <c r="U11" s="237">
        <f>IFERROR(U10/$V10,0)</f>
        <v>0.6298965801112103</v>
      </c>
      <c r="V11" s="224"/>
      <c r="W11" s="256"/>
      <c r="X11" s="256"/>
      <c r="Y11" s="256"/>
      <c r="Z11" s="256"/>
    </row>
    <row r="12" spans="2:26" s="2" customFormat="1" ht="16.8" x14ac:dyDescent="0.2">
      <c r="B12" s="120"/>
      <c r="C12" s="147">
        <v>0</v>
      </c>
      <c r="D12" s="165">
        <f t="shared" ref="D12:R25" si="13">D45+D78</f>
        <v>0</v>
      </c>
      <c r="E12" s="80">
        <f t="shared" si="13"/>
        <v>1.2338701776957528</v>
      </c>
      <c r="F12" s="80">
        <f t="shared" si="13"/>
        <v>10.436920109754848</v>
      </c>
      <c r="G12" s="80">
        <f t="shared" ref="G12:Q12" si="14">G45+G78</f>
        <v>16.339573320925055</v>
      </c>
      <c r="H12" s="80">
        <f t="shared" si="14"/>
        <v>5.4458226702091865</v>
      </c>
      <c r="I12" s="185">
        <f t="shared" si="14"/>
        <v>0</v>
      </c>
      <c r="J12" s="81">
        <f t="shared" si="14"/>
        <v>2.9242110045312324</v>
      </c>
      <c r="K12" s="80">
        <f t="shared" si="14"/>
        <v>10.209870030338585</v>
      </c>
      <c r="L12" s="80">
        <f t="shared" si="14"/>
        <v>18.496785738950159</v>
      </c>
      <c r="M12" s="80">
        <f t="shared" si="14"/>
        <v>27.438801919792621</v>
      </c>
      <c r="N12" s="165">
        <f t="shared" si="14"/>
        <v>0</v>
      </c>
      <c r="O12" s="80">
        <f t="shared" si="14"/>
        <v>13.190422719861825</v>
      </c>
      <c r="P12" s="80">
        <f t="shared" si="14"/>
        <v>13.865354783250458</v>
      </c>
      <c r="Q12" s="80">
        <f t="shared" si="14"/>
        <v>23.50974091335069</v>
      </c>
      <c r="R12" s="204">
        <f t="shared" si="13"/>
        <v>106.9086266113396</v>
      </c>
      <c r="S12" s="238">
        <f t="shared" ref="S12:U25" si="15">SUMIF($D$6:$R$6,S$6,$D12:$R12)</f>
        <v>33.456186278584845</v>
      </c>
      <c r="T12" s="82">
        <f t="shared" si="15"/>
        <v>59.069668693612599</v>
      </c>
      <c r="U12" s="110">
        <f t="shared" si="15"/>
        <v>157.47414502780256</v>
      </c>
      <c r="V12" s="110">
        <f>SUM(S12:U12)</f>
        <v>250</v>
      </c>
      <c r="W12" s="54"/>
    </row>
    <row r="13" spans="2:26" s="2" customFormat="1" ht="16.8" x14ac:dyDescent="0.2">
      <c r="B13" s="111" t="s">
        <v>2</v>
      </c>
      <c r="C13" s="148">
        <v>1</v>
      </c>
      <c r="D13" s="83">
        <f t="shared" si="13"/>
        <v>4.3999999999999997E-2</v>
      </c>
      <c r="E13" s="80">
        <f t="shared" si="13"/>
        <v>1.6579853796425175</v>
      </c>
      <c r="F13" s="80">
        <f t="shared" si="13"/>
        <v>14.024377331808234</v>
      </c>
      <c r="G13" s="80">
        <f t="shared" ref="G13:Q13" si="16">G46+G79</f>
        <v>21.955935207286213</v>
      </c>
      <c r="H13" s="80">
        <f t="shared" si="16"/>
        <v>7.3177020812630387</v>
      </c>
      <c r="I13" s="185">
        <f t="shared" si="16"/>
        <v>0</v>
      </c>
      <c r="J13" s="81">
        <f t="shared" si="16"/>
        <v>2.9702665369925501</v>
      </c>
      <c r="K13" s="80">
        <f t="shared" si="16"/>
        <v>10.370672722031989</v>
      </c>
      <c r="L13" s="80">
        <f t="shared" si="16"/>
        <v>18.788105111837485</v>
      </c>
      <c r="M13" s="80">
        <f t="shared" si="16"/>
        <v>27.870955629137974</v>
      </c>
      <c r="N13" s="165">
        <f t="shared" si="16"/>
        <v>0</v>
      </c>
      <c r="O13" s="80">
        <f t="shared" si="16"/>
        <v>12.061795104998055</v>
      </c>
      <c r="P13" s="80">
        <f t="shared" si="16"/>
        <v>12.678977164381859</v>
      </c>
      <c r="Q13" s="80">
        <f t="shared" si="16"/>
        <v>21.498149368741107</v>
      </c>
      <c r="R13" s="204">
        <f t="shared" si="13"/>
        <v>98.761078361878987</v>
      </c>
      <c r="S13" s="238">
        <f t="shared" si="15"/>
        <v>45</v>
      </c>
      <c r="T13" s="82">
        <f t="shared" si="15"/>
        <v>60</v>
      </c>
      <c r="U13" s="110">
        <f t="shared" si="15"/>
        <v>145</v>
      </c>
      <c r="V13" s="110">
        <f>SUM(S13:U13)</f>
        <v>250</v>
      </c>
      <c r="W13" s="54"/>
      <c r="Y13" s="52"/>
    </row>
    <row r="14" spans="2:26" s="2" customFormat="1" ht="16.8" x14ac:dyDescent="0.2">
      <c r="B14" s="111"/>
      <c r="C14" s="148">
        <v>2</v>
      </c>
      <c r="D14" s="266">
        <f t="shared" ref="D14:E25" si="17">IF($C14&lt;=$D$1,D13,0)</f>
        <v>4.3999999999999997E-2</v>
      </c>
      <c r="E14" s="83">
        <f t="shared" si="13"/>
        <v>10.100000000000001</v>
      </c>
      <c r="F14" s="80">
        <f t="shared" si="13"/>
        <v>14.024377331808234</v>
      </c>
      <c r="G14" s="80">
        <f t="shared" ref="G14:Q14" si="18">G47+G80</f>
        <v>13.940104902460771</v>
      </c>
      <c r="H14" s="80">
        <f t="shared" si="18"/>
        <v>6.891517765730991</v>
      </c>
      <c r="I14" s="185">
        <f t="shared" si="18"/>
        <v>0</v>
      </c>
      <c r="J14" s="81">
        <f t="shared" si="18"/>
        <v>2.9702665369925501</v>
      </c>
      <c r="K14" s="80">
        <f t="shared" si="18"/>
        <v>10.370672722031989</v>
      </c>
      <c r="L14" s="80">
        <f t="shared" si="18"/>
        <v>18.788105111837485</v>
      </c>
      <c r="M14" s="80">
        <f t="shared" si="18"/>
        <v>27.870955629137974</v>
      </c>
      <c r="N14" s="165">
        <f t="shared" si="18"/>
        <v>0</v>
      </c>
      <c r="O14" s="80">
        <f t="shared" si="18"/>
        <v>12.061795104998055</v>
      </c>
      <c r="P14" s="80">
        <f t="shared" si="18"/>
        <v>12.678977164381859</v>
      </c>
      <c r="Q14" s="80">
        <f t="shared" si="18"/>
        <v>21.498149368741107</v>
      </c>
      <c r="R14" s="204">
        <f t="shared" si="13"/>
        <v>98.761078361878987</v>
      </c>
      <c r="S14" s="239">
        <f t="shared" si="15"/>
        <v>44.999999999999993</v>
      </c>
      <c r="T14" s="84">
        <f t="shared" si="15"/>
        <v>60</v>
      </c>
      <c r="U14" s="112">
        <f t="shared" si="15"/>
        <v>145</v>
      </c>
      <c r="V14" s="112">
        <f t="shared" ref="V14:V25" si="19">SUM(S14:U14)</f>
        <v>250</v>
      </c>
      <c r="W14" s="54"/>
      <c r="X14" s="54"/>
      <c r="Y14" s="54"/>
    </row>
    <row r="15" spans="2:26" s="2" customFormat="1" ht="16.8" x14ac:dyDescent="0.2">
      <c r="B15" s="111"/>
      <c r="C15" s="148">
        <v>3</v>
      </c>
      <c r="D15" s="266">
        <f t="shared" si="17"/>
        <v>4.3999999999999997E-2</v>
      </c>
      <c r="E15" s="267">
        <f t="shared" si="17"/>
        <v>10.100000000000001</v>
      </c>
      <c r="F15" s="83">
        <f t="shared" si="13"/>
        <v>15.472</v>
      </c>
      <c r="G15" s="80">
        <f t="shared" ref="G15:Q15" si="20">G48+G81</f>
        <v>13.896046813036964</v>
      </c>
      <c r="H15" s="267">
        <f t="shared" si="20"/>
        <v>5.4879531869630211</v>
      </c>
      <c r="I15" s="185">
        <f t="shared" si="20"/>
        <v>0</v>
      </c>
      <c r="J15" s="81">
        <f t="shared" si="20"/>
        <v>4.2389741541819745</v>
      </c>
      <c r="K15" s="267">
        <f t="shared" si="20"/>
        <v>14.800359860864528</v>
      </c>
      <c r="L15" s="267">
        <f t="shared" si="20"/>
        <v>23.862373410046732</v>
      </c>
      <c r="M15" s="267">
        <f t="shared" si="20"/>
        <v>37.098292574906765</v>
      </c>
      <c r="N15" s="266">
        <f t="shared" si="20"/>
        <v>0</v>
      </c>
      <c r="O15" s="267">
        <f t="shared" si="20"/>
        <v>24.235890641420696</v>
      </c>
      <c r="P15" s="267">
        <f t="shared" si="20"/>
        <v>35.823895409639242</v>
      </c>
      <c r="Q15" s="267">
        <f t="shared" si="20"/>
        <v>55.978575653767244</v>
      </c>
      <c r="R15" s="267">
        <f t="shared" si="13"/>
        <v>18.96163829517285</v>
      </c>
      <c r="S15" s="239">
        <f t="shared" si="15"/>
        <v>44.999999999999979</v>
      </c>
      <c r="T15" s="84">
        <f t="shared" si="15"/>
        <v>80</v>
      </c>
      <c r="U15" s="112">
        <f t="shared" si="15"/>
        <v>135.00000000000003</v>
      </c>
      <c r="V15" s="112">
        <f t="shared" si="19"/>
        <v>260</v>
      </c>
      <c r="W15" s="54"/>
      <c r="X15" s="56"/>
    </row>
    <row r="16" spans="2:26" s="2" customFormat="1" ht="16.8" x14ac:dyDescent="0.2">
      <c r="B16" s="111"/>
      <c r="C16" s="148">
        <v>4</v>
      </c>
      <c r="D16" s="169">
        <f t="shared" si="17"/>
        <v>4.3999999999999997E-2</v>
      </c>
      <c r="E16" s="103">
        <f t="shared" si="17"/>
        <v>10.100000000000001</v>
      </c>
      <c r="F16" s="103">
        <f t="shared" ref="F16:G25" si="21">IF($C16&lt;=$D$1,F15,0)</f>
        <v>15.472</v>
      </c>
      <c r="G16" s="289">
        <f t="shared" si="13"/>
        <v>8.6819999999999986</v>
      </c>
      <c r="H16" s="103">
        <f t="shared" si="13"/>
        <v>25.702000000000002</v>
      </c>
      <c r="I16" s="286">
        <f t="shared" si="13"/>
        <v>0</v>
      </c>
      <c r="J16" s="287">
        <f t="shared" si="13"/>
        <v>4.5052278344003884</v>
      </c>
      <c r="K16" s="103">
        <f t="shared" si="13"/>
        <v>15.729983429723617</v>
      </c>
      <c r="L16" s="103">
        <f t="shared" si="13"/>
        <v>25.348150761896321</v>
      </c>
      <c r="M16" s="103">
        <f t="shared" si="13"/>
        <v>39.416637973979675</v>
      </c>
      <c r="N16" s="169">
        <f t="shared" si="13"/>
        <v>0</v>
      </c>
      <c r="O16" s="103">
        <f t="shared" si="13"/>
        <v>20.742471635176592</v>
      </c>
      <c r="P16" s="103">
        <f t="shared" si="13"/>
        <v>30.583766900273094</v>
      </c>
      <c r="Q16" s="103">
        <f t="shared" si="13"/>
        <v>47.815334369900562</v>
      </c>
      <c r="R16" s="103">
        <f t="shared" si="13"/>
        <v>15.858427094649743</v>
      </c>
      <c r="S16" s="270">
        <f t="shared" si="15"/>
        <v>60</v>
      </c>
      <c r="T16" s="271">
        <f t="shared" si="15"/>
        <v>85</v>
      </c>
      <c r="U16" s="272">
        <f t="shared" si="15"/>
        <v>114.99999999999999</v>
      </c>
      <c r="V16" s="272">
        <f t="shared" si="19"/>
        <v>260</v>
      </c>
      <c r="W16" s="54"/>
    </row>
    <row r="17" spans="2:28" s="2" customFormat="1" ht="16.8" x14ac:dyDescent="0.2">
      <c r="B17" s="111"/>
      <c r="C17" s="148">
        <v>5</v>
      </c>
      <c r="D17" s="169">
        <f t="shared" si="17"/>
        <v>4.3999999999999997E-2</v>
      </c>
      <c r="E17" s="103">
        <f t="shared" si="17"/>
        <v>10.100000000000001</v>
      </c>
      <c r="F17" s="103">
        <f t="shared" si="21"/>
        <v>15.472</v>
      </c>
      <c r="G17" s="103">
        <f t="shared" si="21"/>
        <v>8.6819999999999986</v>
      </c>
      <c r="H17" s="289">
        <f t="shared" si="13"/>
        <v>30.288000000000004</v>
      </c>
      <c r="I17" s="290">
        <f t="shared" si="13"/>
        <v>0</v>
      </c>
      <c r="J17" s="103">
        <f t="shared" si="13"/>
        <v>4.5052278344003884</v>
      </c>
      <c r="K17" s="103">
        <f t="shared" si="13"/>
        <v>15.729983429723617</v>
      </c>
      <c r="L17" s="103">
        <f t="shared" si="13"/>
        <v>25.348150761896321</v>
      </c>
      <c r="M17" s="103">
        <f t="shared" si="13"/>
        <v>34.830637973979691</v>
      </c>
      <c r="N17" s="169">
        <f t="shared" si="13"/>
        <v>0</v>
      </c>
      <c r="O17" s="103">
        <f t="shared" si="13"/>
        <v>20.742471635176592</v>
      </c>
      <c r="P17" s="103">
        <f t="shared" si="13"/>
        <v>30.583766900273094</v>
      </c>
      <c r="Q17" s="103">
        <f t="shared" si="13"/>
        <v>47.815334369900562</v>
      </c>
      <c r="R17" s="103">
        <f t="shared" si="13"/>
        <v>15.858427094649743</v>
      </c>
      <c r="S17" s="270">
        <f t="shared" si="15"/>
        <v>64.586000000000013</v>
      </c>
      <c r="T17" s="271">
        <f t="shared" si="15"/>
        <v>80.414000000000016</v>
      </c>
      <c r="U17" s="272">
        <f t="shared" si="15"/>
        <v>114.99999999999999</v>
      </c>
      <c r="V17" s="272">
        <f t="shared" si="19"/>
        <v>260</v>
      </c>
      <c r="W17" s="54"/>
      <c r="X17" s="52"/>
      <c r="Y17" s="52"/>
      <c r="Z17" s="52"/>
      <c r="AA17" s="52"/>
      <c r="AB17" s="52"/>
    </row>
    <row r="18" spans="2:28" s="2" customFormat="1" ht="16.8" x14ac:dyDescent="0.2">
      <c r="B18" s="111"/>
      <c r="C18" s="148">
        <v>6</v>
      </c>
      <c r="D18" s="169">
        <f t="shared" si="17"/>
        <v>4.3999999999999997E-2</v>
      </c>
      <c r="E18" s="103">
        <f t="shared" si="17"/>
        <v>10.100000000000001</v>
      </c>
      <c r="F18" s="103">
        <f t="shared" si="21"/>
        <v>15.472</v>
      </c>
      <c r="G18" s="103">
        <f t="shared" si="21"/>
        <v>8.6819999999999986</v>
      </c>
      <c r="H18" s="103">
        <f t="shared" ref="H18:H25" si="22">IF($C18&lt;=$D$1,H17,0)</f>
        <v>30.288000000000004</v>
      </c>
      <c r="I18" s="169">
        <f t="shared" ref="I18:I25" si="23">IF($C18&lt;=$D$1,I17,0)</f>
        <v>0</v>
      </c>
      <c r="J18" s="289">
        <f t="shared" si="13"/>
        <v>0.69799999999999773</v>
      </c>
      <c r="K18" s="103">
        <f t="shared" si="13"/>
        <v>15.729983429723617</v>
      </c>
      <c r="L18" s="103">
        <f t="shared" si="13"/>
        <v>25.348150761896321</v>
      </c>
      <c r="M18" s="103">
        <f t="shared" si="13"/>
        <v>38.63786580838007</v>
      </c>
      <c r="N18" s="169">
        <f t="shared" ref="N18:N21" si="24">N51+N84</f>
        <v>0</v>
      </c>
      <c r="O18" s="103">
        <f t="shared" si="13"/>
        <v>20.742471635176592</v>
      </c>
      <c r="P18" s="103">
        <f t="shared" si="13"/>
        <v>30.583766900273094</v>
      </c>
      <c r="Q18" s="103">
        <f t="shared" si="13"/>
        <v>47.815334369900562</v>
      </c>
      <c r="R18" s="103">
        <f t="shared" si="13"/>
        <v>15.858427094649743</v>
      </c>
      <c r="S18" s="270">
        <f t="shared" si="15"/>
        <v>64.586000000000013</v>
      </c>
      <c r="T18" s="271">
        <f t="shared" si="15"/>
        <v>80.414000000000001</v>
      </c>
      <c r="U18" s="272">
        <f t="shared" si="15"/>
        <v>114.99999999999999</v>
      </c>
      <c r="V18" s="272">
        <f t="shared" si="19"/>
        <v>260</v>
      </c>
      <c r="W18" s="96"/>
      <c r="X18" s="56"/>
      <c r="Y18" s="301"/>
      <c r="Z18" s="301"/>
      <c r="AA18" s="301"/>
      <c r="AB18" s="52"/>
    </row>
    <row r="19" spans="2:28" s="2" customFormat="1" ht="16.8" x14ac:dyDescent="0.2">
      <c r="B19" s="111"/>
      <c r="C19" s="148">
        <v>7</v>
      </c>
      <c r="D19" s="169">
        <f t="shared" si="17"/>
        <v>4.3999999999999997E-2</v>
      </c>
      <c r="E19" s="103">
        <f t="shared" si="17"/>
        <v>10.100000000000001</v>
      </c>
      <c r="F19" s="103">
        <f t="shared" si="21"/>
        <v>15.472</v>
      </c>
      <c r="G19" s="103">
        <f t="shared" si="21"/>
        <v>8.6819999999999986</v>
      </c>
      <c r="H19" s="103">
        <f t="shared" si="22"/>
        <v>30.288000000000004</v>
      </c>
      <c r="I19" s="169">
        <f t="shared" si="23"/>
        <v>0</v>
      </c>
      <c r="J19" s="103">
        <f t="shared" ref="J19:J25" si="25">IF($C19&lt;=$D$1,J18,0)</f>
        <v>0.69799999999999773</v>
      </c>
      <c r="K19" s="289">
        <f t="shared" si="13"/>
        <v>4.8859999999999992</v>
      </c>
      <c r="L19" s="103">
        <f t="shared" si="13"/>
        <v>23.21194743163386</v>
      </c>
      <c r="M19" s="103">
        <f t="shared" si="13"/>
        <v>45.204052568366151</v>
      </c>
      <c r="N19" s="169">
        <f t="shared" si="24"/>
        <v>0</v>
      </c>
      <c r="O19" s="103">
        <f t="shared" si="13"/>
        <v>21.886610908307226</v>
      </c>
      <c r="P19" s="103">
        <f t="shared" si="13"/>
        <v>32.299975809969041</v>
      </c>
      <c r="Q19" s="103">
        <f t="shared" si="13"/>
        <v>50.488899989203368</v>
      </c>
      <c r="R19" s="103">
        <f t="shared" si="13"/>
        <v>16.738513292520363</v>
      </c>
      <c r="S19" s="270">
        <f t="shared" si="15"/>
        <v>64.586000000000013</v>
      </c>
      <c r="T19" s="271">
        <f t="shared" si="15"/>
        <v>74</v>
      </c>
      <c r="U19" s="272">
        <f t="shared" si="15"/>
        <v>121.414</v>
      </c>
      <c r="V19" s="272">
        <f t="shared" si="19"/>
        <v>260</v>
      </c>
      <c r="W19" s="54"/>
      <c r="X19" s="52"/>
      <c r="Y19" s="52"/>
      <c r="Z19" s="52"/>
    </row>
    <row r="20" spans="2:28" s="2" customFormat="1" ht="16.8" x14ac:dyDescent="0.2">
      <c r="B20" s="111"/>
      <c r="C20" s="148">
        <v>8</v>
      </c>
      <c r="D20" s="169">
        <f t="shared" si="17"/>
        <v>4.3999999999999997E-2</v>
      </c>
      <c r="E20" s="103">
        <f t="shared" si="17"/>
        <v>10.100000000000001</v>
      </c>
      <c r="F20" s="103">
        <f t="shared" si="21"/>
        <v>15.472</v>
      </c>
      <c r="G20" s="103">
        <f t="shared" si="21"/>
        <v>8.6819999999999986</v>
      </c>
      <c r="H20" s="103">
        <f t="shared" si="22"/>
        <v>30.288000000000004</v>
      </c>
      <c r="I20" s="169">
        <f t="shared" si="23"/>
        <v>0</v>
      </c>
      <c r="J20" s="103">
        <f t="shared" si="25"/>
        <v>0.69799999999999773</v>
      </c>
      <c r="K20" s="103">
        <f t="shared" ref="K20:K25" si="26">IF($C20&lt;=$D$1,K19,0)</f>
        <v>4.8859999999999992</v>
      </c>
      <c r="L20" s="289">
        <f t="shared" si="13"/>
        <v>28.898000000000003</v>
      </c>
      <c r="M20" s="103">
        <f t="shared" si="13"/>
        <v>46.518000000000001</v>
      </c>
      <c r="N20" s="169">
        <f t="shared" si="24"/>
        <v>0</v>
      </c>
      <c r="O20" s="103">
        <f t="shared" si="13"/>
        <v>20.556851743597612</v>
      </c>
      <c r="P20" s="103">
        <f t="shared" si="13"/>
        <v>30.30533706290462</v>
      </c>
      <c r="Q20" s="103">
        <f t="shared" si="13"/>
        <v>47.381587384687499</v>
      </c>
      <c r="R20" s="103">
        <f t="shared" si="13"/>
        <v>16.170223808810256</v>
      </c>
      <c r="S20" s="270">
        <f t="shared" si="15"/>
        <v>64.586000000000013</v>
      </c>
      <c r="T20" s="271">
        <f t="shared" si="15"/>
        <v>81</v>
      </c>
      <c r="U20" s="272">
        <f t="shared" si="15"/>
        <v>114.41399999999999</v>
      </c>
      <c r="V20" s="272">
        <f t="shared" si="19"/>
        <v>260</v>
      </c>
      <c r="W20" s="54"/>
      <c r="X20" s="54"/>
    </row>
    <row r="21" spans="2:28" s="2" customFormat="1" ht="16.8" x14ac:dyDescent="0.2">
      <c r="B21" s="111"/>
      <c r="C21" s="148">
        <v>9</v>
      </c>
      <c r="D21" s="169">
        <f t="shared" si="17"/>
        <v>4.3999999999999997E-2</v>
      </c>
      <c r="E21" s="103">
        <f t="shared" si="17"/>
        <v>10.100000000000001</v>
      </c>
      <c r="F21" s="103">
        <f t="shared" si="21"/>
        <v>15.472</v>
      </c>
      <c r="G21" s="103">
        <f t="shared" si="21"/>
        <v>8.6819999999999986</v>
      </c>
      <c r="H21" s="103">
        <f t="shared" si="22"/>
        <v>30.288000000000004</v>
      </c>
      <c r="I21" s="169">
        <f t="shared" si="23"/>
        <v>0</v>
      </c>
      <c r="J21" s="103">
        <f t="shared" si="25"/>
        <v>0.69799999999999773</v>
      </c>
      <c r="K21" s="103">
        <f t="shared" si="26"/>
        <v>4.8859999999999992</v>
      </c>
      <c r="L21" s="103">
        <f t="shared" ref="L21:L25" si="27">IF($C21&lt;=$D$1,L20,0)</f>
        <v>28.898000000000003</v>
      </c>
      <c r="M21" s="289">
        <f t="shared" si="13"/>
        <v>58.686999999999998</v>
      </c>
      <c r="N21" s="290">
        <f t="shared" si="24"/>
        <v>0</v>
      </c>
      <c r="O21" s="103">
        <f t="shared" si="13"/>
        <v>20.556851743597612</v>
      </c>
      <c r="P21" s="103">
        <f t="shared" si="13"/>
        <v>30.30533706290462</v>
      </c>
      <c r="Q21" s="103">
        <f t="shared" si="13"/>
        <v>37.392430421898275</v>
      </c>
      <c r="R21" s="103">
        <f t="shared" si="13"/>
        <v>13.990380771599478</v>
      </c>
      <c r="S21" s="270">
        <f t="shared" si="15"/>
        <v>64.586000000000013</v>
      </c>
      <c r="T21" s="271">
        <f t="shared" si="15"/>
        <v>93.168999999999997</v>
      </c>
      <c r="U21" s="272">
        <f t="shared" si="15"/>
        <v>102.24499999999999</v>
      </c>
      <c r="V21" s="272">
        <f t="shared" si="19"/>
        <v>260</v>
      </c>
      <c r="W21" s="54"/>
      <c r="Y21" s="52"/>
      <c r="Z21" s="52"/>
    </row>
    <row r="22" spans="2:28" s="2" customFormat="1" ht="16.8" x14ac:dyDescent="0.2">
      <c r="B22" s="111"/>
      <c r="C22" s="148">
        <v>10</v>
      </c>
      <c r="D22" s="169">
        <f t="shared" si="17"/>
        <v>4.3999999999999997E-2</v>
      </c>
      <c r="E22" s="103">
        <f t="shared" si="17"/>
        <v>10.100000000000001</v>
      </c>
      <c r="F22" s="103">
        <f t="shared" si="21"/>
        <v>15.472</v>
      </c>
      <c r="G22" s="103">
        <f t="shared" si="21"/>
        <v>8.6819999999999986</v>
      </c>
      <c r="H22" s="103">
        <f t="shared" si="22"/>
        <v>30.288000000000004</v>
      </c>
      <c r="I22" s="169">
        <f t="shared" si="23"/>
        <v>0</v>
      </c>
      <c r="J22" s="103">
        <f t="shared" si="25"/>
        <v>0.69799999999999773</v>
      </c>
      <c r="K22" s="103">
        <f t="shared" si="26"/>
        <v>4.8859999999999992</v>
      </c>
      <c r="L22" s="103">
        <f t="shared" si="27"/>
        <v>28.898000000000003</v>
      </c>
      <c r="M22" s="103">
        <f t="shared" ref="M22:M25" si="28">IF($C22&lt;=$D$1,M21,0)</f>
        <v>58.686999999999998</v>
      </c>
      <c r="N22" s="169">
        <f t="shared" ref="N22:N25" si="29">IF($C22&lt;=$D$1,N21,0)</f>
        <v>0</v>
      </c>
      <c r="O22" s="289">
        <f t="shared" si="13"/>
        <v>2.5129999999999928</v>
      </c>
      <c r="P22" s="103">
        <f t="shared" si="13"/>
        <v>0</v>
      </c>
      <c r="Q22" s="103">
        <f t="shared" si="13"/>
        <v>0</v>
      </c>
      <c r="R22" s="103">
        <f t="shared" si="13"/>
        <v>0</v>
      </c>
      <c r="S22" s="270">
        <f t="shared" si="15"/>
        <v>64.586000000000013</v>
      </c>
      <c r="T22" s="271">
        <f t="shared" si="15"/>
        <v>93.168999999999997</v>
      </c>
      <c r="U22" s="272">
        <f t="shared" si="15"/>
        <v>2.5129999999999928</v>
      </c>
      <c r="V22" s="272">
        <f t="shared" si="19"/>
        <v>160.268</v>
      </c>
      <c r="W22" s="54"/>
      <c r="X22" s="56"/>
    </row>
    <row r="23" spans="2:28" s="2" customFormat="1" ht="16.8" x14ac:dyDescent="0.2">
      <c r="B23" s="111"/>
      <c r="C23" s="148">
        <v>11</v>
      </c>
      <c r="D23" s="169">
        <f t="shared" si="17"/>
        <v>0</v>
      </c>
      <c r="E23" s="103">
        <f t="shared" si="17"/>
        <v>0</v>
      </c>
      <c r="F23" s="103">
        <f t="shared" si="21"/>
        <v>0</v>
      </c>
      <c r="G23" s="103">
        <f t="shared" si="21"/>
        <v>0</v>
      </c>
      <c r="H23" s="103">
        <f t="shared" si="22"/>
        <v>0</v>
      </c>
      <c r="I23" s="169">
        <f t="shared" si="23"/>
        <v>0</v>
      </c>
      <c r="J23" s="103">
        <f t="shared" si="25"/>
        <v>0</v>
      </c>
      <c r="K23" s="103">
        <f t="shared" si="26"/>
        <v>0</v>
      </c>
      <c r="L23" s="103">
        <f t="shared" si="27"/>
        <v>0</v>
      </c>
      <c r="M23" s="103">
        <f t="shared" si="28"/>
        <v>0</v>
      </c>
      <c r="N23" s="169">
        <f t="shared" si="29"/>
        <v>0</v>
      </c>
      <c r="O23" s="103">
        <f>IF($C23&lt;=$D$1,O22,0)</f>
        <v>0</v>
      </c>
      <c r="P23" s="289">
        <f t="shared" si="13"/>
        <v>0</v>
      </c>
      <c r="Q23" s="103">
        <f t="shared" si="13"/>
        <v>0</v>
      </c>
      <c r="R23" s="103">
        <f t="shared" si="13"/>
        <v>0</v>
      </c>
      <c r="S23" s="270">
        <f t="shared" si="15"/>
        <v>0</v>
      </c>
      <c r="T23" s="271">
        <f t="shared" si="15"/>
        <v>0</v>
      </c>
      <c r="U23" s="272">
        <f t="shared" si="15"/>
        <v>0</v>
      </c>
      <c r="V23" s="272">
        <f t="shared" si="19"/>
        <v>0</v>
      </c>
      <c r="W23" s="54"/>
    </row>
    <row r="24" spans="2:28" s="2" customFormat="1" ht="16.8" x14ac:dyDescent="0.2">
      <c r="B24" s="111"/>
      <c r="C24" s="148">
        <v>12</v>
      </c>
      <c r="D24" s="169">
        <f t="shared" si="17"/>
        <v>0</v>
      </c>
      <c r="E24" s="103">
        <f t="shared" si="17"/>
        <v>0</v>
      </c>
      <c r="F24" s="103">
        <f t="shared" si="21"/>
        <v>0</v>
      </c>
      <c r="G24" s="103">
        <f t="shared" si="21"/>
        <v>0</v>
      </c>
      <c r="H24" s="103">
        <f t="shared" si="22"/>
        <v>0</v>
      </c>
      <c r="I24" s="169">
        <f t="shared" si="23"/>
        <v>0</v>
      </c>
      <c r="J24" s="103">
        <f t="shared" si="25"/>
        <v>0</v>
      </c>
      <c r="K24" s="103">
        <f t="shared" si="26"/>
        <v>0</v>
      </c>
      <c r="L24" s="103">
        <f t="shared" si="27"/>
        <v>0</v>
      </c>
      <c r="M24" s="103">
        <f t="shared" si="28"/>
        <v>0</v>
      </c>
      <c r="N24" s="169">
        <f t="shared" si="29"/>
        <v>0</v>
      </c>
      <c r="O24" s="103">
        <f>IF($C24&lt;=$D$1,O23,0)</f>
        <v>0</v>
      </c>
      <c r="P24" s="103">
        <f>IF($C24&lt;=$D$1,P23,0)</f>
        <v>0</v>
      </c>
      <c r="Q24" s="103">
        <f t="shared" si="13"/>
        <v>0</v>
      </c>
      <c r="R24" s="103">
        <f t="shared" si="13"/>
        <v>0</v>
      </c>
      <c r="S24" s="270">
        <f t="shared" si="15"/>
        <v>0</v>
      </c>
      <c r="T24" s="271">
        <f t="shared" si="15"/>
        <v>0</v>
      </c>
      <c r="U24" s="272">
        <f t="shared" si="15"/>
        <v>0</v>
      </c>
      <c r="V24" s="272">
        <f t="shared" si="19"/>
        <v>0</v>
      </c>
      <c r="W24" s="54"/>
      <c r="X24" s="52"/>
    </row>
    <row r="25" spans="2:28" s="2" customFormat="1" ht="17.399999999999999" thickBot="1" x14ac:dyDescent="0.25">
      <c r="B25" s="111"/>
      <c r="C25" s="148">
        <v>13</v>
      </c>
      <c r="D25" s="169">
        <f t="shared" si="17"/>
        <v>0</v>
      </c>
      <c r="E25" s="103">
        <f t="shared" si="17"/>
        <v>0</v>
      </c>
      <c r="F25" s="103">
        <f t="shared" si="21"/>
        <v>0</v>
      </c>
      <c r="G25" s="103">
        <f t="shared" si="21"/>
        <v>0</v>
      </c>
      <c r="H25" s="103">
        <f t="shared" si="22"/>
        <v>0</v>
      </c>
      <c r="I25" s="169">
        <f t="shared" si="23"/>
        <v>0</v>
      </c>
      <c r="J25" s="103">
        <f t="shared" si="25"/>
        <v>0</v>
      </c>
      <c r="K25" s="103">
        <f t="shared" si="26"/>
        <v>0</v>
      </c>
      <c r="L25" s="103">
        <f t="shared" si="27"/>
        <v>0</v>
      </c>
      <c r="M25" s="103">
        <f t="shared" si="28"/>
        <v>0</v>
      </c>
      <c r="N25" s="169">
        <f t="shared" si="29"/>
        <v>0</v>
      </c>
      <c r="O25" s="103">
        <f>IF($C25&lt;=$D$1,O24,0)</f>
        <v>0</v>
      </c>
      <c r="P25" s="103">
        <f>IF($C25&lt;=$D$1,P24,0)</f>
        <v>0</v>
      </c>
      <c r="Q25" s="103">
        <f>IF($C25&lt;=$D$1,Q24,0)</f>
        <v>0</v>
      </c>
      <c r="R25" s="103">
        <f t="shared" si="13"/>
        <v>0</v>
      </c>
      <c r="S25" s="263">
        <f t="shared" si="15"/>
        <v>0</v>
      </c>
      <c r="T25" s="264">
        <f t="shared" si="15"/>
        <v>0</v>
      </c>
      <c r="U25" s="265">
        <f t="shared" si="15"/>
        <v>0</v>
      </c>
      <c r="V25" s="265">
        <f t="shared" si="19"/>
        <v>0</v>
      </c>
      <c r="W25" s="1"/>
    </row>
    <row r="26" spans="2:28" s="2" customFormat="1" ht="16.8" x14ac:dyDescent="0.2">
      <c r="B26" s="310" t="s">
        <v>7</v>
      </c>
      <c r="C26" s="311">
        <v>0</v>
      </c>
      <c r="D26" s="171">
        <f>INDEX(D12:D25,MATCH($D$1,$C$12:$C$25,0))</f>
        <v>4.3999999999999997E-2</v>
      </c>
      <c r="E26" s="125">
        <f t="shared" ref="E26:V26" si="30">INDEX(E12:E25,MATCH($D$1,$C$12:$C$25,0))</f>
        <v>10.100000000000001</v>
      </c>
      <c r="F26" s="125">
        <f t="shared" si="30"/>
        <v>15.472</v>
      </c>
      <c r="G26" s="125">
        <f t="shared" si="30"/>
        <v>8.6819999999999986</v>
      </c>
      <c r="H26" s="125">
        <f t="shared" si="30"/>
        <v>30.288000000000004</v>
      </c>
      <c r="I26" s="171">
        <f t="shared" si="30"/>
        <v>0</v>
      </c>
      <c r="J26" s="125">
        <f t="shared" si="30"/>
        <v>0.69799999999999773</v>
      </c>
      <c r="K26" s="125">
        <f t="shared" si="30"/>
        <v>4.8859999999999992</v>
      </c>
      <c r="L26" s="125">
        <f t="shared" si="30"/>
        <v>28.898000000000003</v>
      </c>
      <c r="M26" s="125">
        <f t="shared" si="30"/>
        <v>58.686999999999998</v>
      </c>
      <c r="N26" s="171">
        <f>N24</f>
        <v>0</v>
      </c>
      <c r="O26" s="125">
        <f t="shared" ref="O26:Q26" si="31">O24</f>
        <v>0</v>
      </c>
      <c r="P26" s="125">
        <f t="shared" si="31"/>
        <v>0</v>
      </c>
      <c r="Q26" s="125">
        <f t="shared" si="31"/>
        <v>0</v>
      </c>
      <c r="R26" s="208">
        <v>0</v>
      </c>
      <c r="S26" s="240">
        <f t="shared" si="30"/>
        <v>64.586000000000013</v>
      </c>
      <c r="T26" s="126">
        <f t="shared" si="30"/>
        <v>93.168999999999997</v>
      </c>
      <c r="U26" s="225">
        <f t="shared" si="30"/>
        <v>2.5129999999999928</v>
      </c>
      <c r="V26" s="225">
        <f t="shared" si="30"/>
        <v>160.268</v>
      </c>
      <c r="W26" s="1"/>
    </row>
    <row r="27" spans="2:28" s="2" customFormat="1" ht="17.25" customHeight="1" x14ac:dyDescent="0.2">
      <c r="B27" s="315" t="s">
        <v>8</v>
      </c>
      <c r="C27" s="319">
        <v>0</v>
      </c>
      <c r="D27" s="173">
        <f>IF(D$9&lt;=$D$2,D26-D10,0)</f>
        <v>-0.70445584838395625</v>
      </c>
      <c r="E27" s="85">
        <f t="shared" ref="E27:V27" si="32">IF(E$9&lt;=$D$2,E26-E10,0)</f>
        <v>9.6145856706882054</v>
      </c>
      <c r="F27" s="85">
        <f t="shared" si="32"/>
        <v>5.0350798902451519</v>
      </c>
      <c r="G27" s="85">
        <f t="shared" ref="G27:R27" si="33">IF(G$9&lt;=$D$2,G26-G10,0)</f>
        <v>-7.6575733209250565</v>
      </c>
      <c r="H27" s="85">
        <f t="shared" si="33"/>
        <v>24.842177329790818</v>
      </c>
      <c r="I27" s="173">
        <f t="shared" si="33"/>
        <v>0</v>
      </c>
      <c r="J27" s="85">
        <f t="shared" si="33"/>
        <v>-2.2262110045312347</v>
      </c>
      <c r="K27" s="85">
        <f t="shared" si="33"/>
        <v>-5.3238700303385862</v>
      </c>
      <c r="L27" s="85">
        <f t="shared" si="33"/>
        <v>10.401214261049844</v>
      </c>
      <c r="M27" s="85">
        <f t="shared" si="33"/>
        <v>31.248198080207377</v>
      </c>
      <c r="N27" s="173">
        <f t="shared" si="33"/>
        <v>0</v>
      </c>
      <c r="O27" s="85">
        <f t="shared" si="33"/>
        <v>-13.190422719861825</v>
      </c>
      <c r="P27" s="85">
        <f t="shared" si="33"/>
        <v>0</v>
      </c>
      <c r="Q27" s="85">
        <f t="shared" si="33"/>
        <v>0</v>
      </c>
      <c r="R27" s="210">
        <f t="shared" si="33"/>
        <v>0</v>
      </c>
      <c r="S27" s="241">
        <f t="shared" si="32"/>
        <v>31.129813721415168</v>
      </c>
      <c r="T27" s="86">
        <f t="shared" si="32"/>
        <v>34.099331306387398</v>
      </c>
      <c r="U27" s="226">
        <f t="shared" si="32"/>
        <v>0</v>
      </c>
      <c r="V27" s="226">
        <f t="shared" si="32"/>
        <v>0</v>
      </c>
      <c r="W27" s="1"/>
    </row>
    <row r="28" spans="2:28" s="2" customFormat="1" ht="17.25" customHeight="1" thickBot="1" x14ac:dyDescent="0.25">
      <c r="B28" s="317" t="s">
        <v>9</v>
      </c>
      <c r="C28" s="318">
        <v>0</v>
      </c>
      <c r="D28" s="175">
        <f>IF($D$2&lt;D$9,0,IF(AND(D10=0,D26=0),1,IF(AND(D10=0,D26&gt;0),2,IF(D26&lt;0,0,(D26/D10)))))</f>
        <v>5.878770283511512E-2</v>
      </c>
      <c r="E28" s="127">
        <f t="shared" ref="E28:V28" si="34">IF($D$2&lt;E$9,0,IF(AND(E10=0,E26=0),1,IF(AND(E10=0,E26&gt;0),2,IF(E26&lt;0,0,(E26/E10)))))</f>
        <v>20.806967141492144</v>
      </c>
      <c r="F28" s="127">
        <f t="shared" si="34"/>
        <v>1.482429666730813</v>
      </c>
      <c r="G28" s="127">
        <f t="shared" ref="G28:R28" si="35">IF($D$2&lt;G$9,0,IF(AND(G10=0,G26=0),1,IF(AND(G10=0,G26&gt;0),2,IF(G26&lt;0,0,(G26/G10)))))</f>
        <v>0.53134802417891247</v>
      </c>
      <c r="H28" s="127">
        <f t="shared" si="35"/>
        <v>5.5616941340538677</v>
      </c>
      <c r="I28" s="175">
        <f t="shared" si="35"/>
        <v>1</v>
      </c>
      <c r="J28" s="127">
        <f t="shared" si="35"/>
        <v>0.23869686521198599</v>
      </c>
      <c r="K28" s="127">
        <f t="shared" si="35"/>
        <v>0.47855653259848274</v>
      </c>
      <c r="L28" s="127">
        <f t="shared" si="35"/>
        <v>1.5623254984863222</v>
      </c>
      <c r="M28" s="127">
        <f t="shared" si="35"/>
        <v>2.1388324523625393</v>
      </c>
      <c r="N28" s="175">
        <f t="shared" si="35"/>
        <v>1</v>
      </c>
      <c r="O28" s="127">
        <f t="shared" si="35"/>
        <v>0</v>
      </c>
      <c r="P28" s="127">
        <f t="shared" si="35"/>
        <v>0</v>
      </c>
      <c r="Q28" s="127">
        <f t="shared" si="35"/>
        <v>0</v>
      </c>
      <c r="R28" s="212">
        <f t="shared" si="35"/>
        <v>0</v>
      </c>
      <c r="S28" s="242">
        <f t="shared" si="34"/>
        <v>1.9304651003016808</v>
      </c>
      <c r="T28" s="128">
        <f t="shared" si="34"/>
        <v>1.5772731092035848</v>
      </c>
      <c r="U28" s="227">
        <f t="shared" si="34"/>
        <v>0</v>
      </c>
      <c r="V28" s="227">
        <f t="shared" si="34"/>
        <v>0</v>
      </c>
      <c r="W28" s="1"/>
    </row>
    <row r="29" spans="2:28" s="2" customFormat="1" ht="17.25" customHeight="1" x14ac:dyDescent="0.2">
      <c r="B29" s="129" t="str">
        <f>"Week "&amp;$D$1&amp;" View"</f>
        <v>Week 10 View</v>
      </c>
      <c r="C29" s="149"/>
      <c r="D29" s="177">
        <f>INDEX(D13:D25,MATCH($D$1,$C$13:$C$25,0))</f>
        <v>4.3999999999999997E-2</v>
      </c>
      <c r="E29" s="91">
        <f t="shared" ref="E29:V29" si="36">INDEX(E13:E25,MATCH($D$1,$C$13:$C$25,0))</f>
        <v>10.100000000000001</v>
      </c>
      <c r="F29" s="91">
        <f t="shared" si="36"/>
        <v>15.472</v>
      </c>
      <c r="G29" s="91">
        <f t="shared" ref="G29:R29" si="37">INDEX(G13:G25,MATCH($D$1,$C$13:$C$25,0))</f>
        <v>8.6819999999999986</v>
      </c>
      <c r="H29" s="130">
        <f t="shared" si="37"/>
        <v>30.288000000000004</v>
      </c>
      <c r="I29" s="281">
        <f t="shared" si="37"/>
        <v>0</v>
      </c>
      <c r="J29" s="91">
        <f t="shared" si="37"/>
        <v>0.69799999999999773</v>
      </c>
      <c r="K29" s="91">
        <f t="shared" si="37"/>
        <v>4.8859999999999992</v>
      </c>
      <c r="L29" s="91">
        <f t="shared" si="37"/>
        <v>28.898000000000003</v>
      </c>
      <c r="M29" s="91">
        <f t="shared" si="37"/>
        <v>58.686999999999998</v>
      </c>
      <c r="N29" s="177">
        <f t="shared" si="37"/>
        <v>0</v>
      </c>
      <c r="O29" s="91">
        <f t="shared" si="37"/>
        <v>2.5129999999999928</v>
      </c>
      <c r="P29" s="91">
        <f t="shared" si="37"/>
        <v>0</v>
      </c>
      <c r="Q29" s="91">
        <f t="shared" si="37"/>
        <v>0</v>
      </c>
      <c r="R29" s="214">
        <f t="shared" si="37"/>
        <v>0</v>
      </c>
      <c r="S29" s="243">
        <f t="shared" si="36"/>
        <v>64.586000000000013</v>
      </c>
      <c r="T29" s="131">
        <f t="shared" si="36"/>
        <v>93.168999999999997</v>
      </c>
      <c r="U29" s="244">
        <f t="shared" si="36"/>
        <v>2.5129999999999928</v>
      </c>
      <c r="V29" s="228">
        <f t="shared" si="36"/>
        <v>160.268</v>
      </c>
      <c r="W29" s="1"/>
    </row>
    <row r="30" spans="2:28" s="2" customFormat="1" ht="16.5" customHeight="1" thickBot="1" x14ac:dyDescent="0.25">
      <c r="B30" s="132" t="s">
        <v>23</v>
      </c>
      <c r="C30" s="150"/>
      <c r="D30" s="179">
        <f>D29/$S$29</f>
        <v>6.8126219304493211E-4</v>
      </c>
      <c r="E30" s="133">
        <f t="shared" ref="E30:H30" si="38">E29/$S$29</f>
        <v>0.15638063976713218</v>
      </c>
      <c r="F30" s="133">
        <f t="shared" si="38"/>
        <v>0.23955656024525435</v>
      </c>
      <c r="G30" s="133">
        <f t="shared" si="38"/>
        <v>0.13442541727309318</v>
      </c>
      <c r="H30" s="133">
        <f t="shared" si="38"/>
        <v>0.46895612052147523</v>
      </c>
      <c r="I30" s="188">
        <f>I29/$T$29</f>
        <v>0</v>
      </c>
      <c r="J30" s="279">
        <f t="shared" ref="J30:M30" si="39">J29/$T$29</f>
        <v>7.4917622814455213E-3</v>
      </c>
      <c r="K30" s="133">
        <f t="shared" si="39"/>
        <v>5.2442335970118811E-2</v>
      </c>
      <c r="L30" s="133">
        <f t="shared" si="39"/>
        <v>0.31016754499887306</v>
      </c>
      <c r="M30" s="133">
        <f t="shared" si="39"/>
        <v>0.62989835674956263</v>
      </c>
      <c r="N30" s="179">
        <f>N29/$U$29</f>
        <v>0</v>
      </c>
      <c r="O30" s="133">
        <f t="shared" ref="O30:R30" si="40">O29/$U$29</f>
        <v>1</v>
      </c>
      <c r="P30" s="133">
        <f t="shared" si="40"/>
        <v>0</v>
      </c>
      <c r="Q30" s="133">
        <f t="shared" si="40"/>
        <v>0</v>
      </c>
      <c r="R30" s="216">
        <f t="shared" si="40"/>
        <v>0</v>
      </c>
      <c r="S30" s="179">
        <f>S29/$V$29</f>
        <v>0.40298749594429339</v>
      </c>
      <c r="T30" s="133">
        <f t="shared" ref="T30:U30" si="41">T29/$V$29</f>
        <v>0.58133251803229591</v>
      </c>
      <c r="U30" s="189">
        <f t="shared" si="41"/>
        <v>1.5679986023410742E-2</v>
      </c>
      <c r="V30" s="229"/>
      <c r="W30" s="1"/>
    </row>
    <row r="31" spans="2:28" s="2" customFormat="1" ht="17.25" customHeight="1" thickBot="1" x14ac:dyDescent="0.25">
      <c r="B31" s="135" t="s">
        <v>24</v>
      </c>
      <c r="C31" s="151"/>
      <c r="D31" s="180"/>
      <c r="E31" s="136"/>
      <c r="F31" s="136"/>
      <c r="G31" s="136"/>
      <c r="H31" s="136"/>
      <c r="I31" s="282"/>
      <c r="J31" s="136"/>
      <c r="K31" s="136"/>
      <c r="L31" s="136"/>
      <c r="M31" s="278"/>
      <c r="N31" s="282"/>
      <c r="O31" s="136"/>
      <c r="P31" s="136"/>
      <c r="Q31" s="136"/>
      <c r="R31" s="218"/>
      <c r="S31" s="245"/>
      <c r="T31" s="137"/>
      <c r="U31" s="246"/>
      <c r="V31" s="138"/>
      <c r="W31" s="1"/>
    </row>
    <row r="32" spans="2:28" ht="16.8" outlineLevel="1" x14ac:dyDescent="0.2">
      <c r="B32" s="310" t="s">
        <v>10</v>
      </c>
      <c r="C32" s="311">
        <v>0</v>
      </c>
      <c r="D32" s="171">
        <f>IF(D$9&lt;=$D$2,D26,0)</f>
        <v>4.3999999999999997E-2</v>
      </c>
      <c r="E32" s="125">
        <f t="shared" ref="E32:F32" si="42">IF(E$9&lt;=$D$2,E26+D32,0)</f>
        <v>10.144000000000002</v>
      </c>
      <c r="F32" s="125">
        <f t="shared" si="42"/>
        <v>25.616</v>
      </c>
      <c r="G32" s="125">
        <f t="shared" ref="G32:R32" si="43">IF(G$9&lt;=$D$2,G26+F32,0)</f>
        <v>34.298000000000002</v>
      </c>
      <c r="H32" s="125">
        <f t="shared" si="43"/>
        <v>64.586000000000013</v>
      </c>
      <c r="I32" s="171">
        <f t="shared" si="43"/>
        <v>64.586000000000013</v>
      </c>
      <c r="J32" s="125">
        <f t="shared" si="43"/>
        <v>65.284000000000006</v>
      </c>
      <c r="K32" s="125">
        <f t="shared" si="43"/>
        <v>70.17</v>
      </c>
      <c r="L32" s="125">
        <f t="shared" si="43"/>
        <v>99.068000000000012</v>
      </c>
      <c r="M32" s="125">
        <f t="shared" si="43"/>
        <v>157.755</v>
      </c>
      <c r="N32" s="171">
        <f t="shared" si="43"/>
        <v>157.755</v>
      </c>
      <c r="O32" s="125">
        <f t="shared" si="43"/>
        <v>157.755</v>
      </c>
      <c r="P32" s="125">
        <f t="shared" si="43"/>
        <v>0</v>
      </c>
      <c r="Q32" s="125">
        <f t="shared" si="43"/>
        <v>0</v>
      </c>
      <c r="R32" s="208">
        <f t="shared" si="43"/>
        <v>0</v>
      </c>
      <c r="S32" s="247">
        <f>IFERROR(INDEX(S$13:S$25,$D$1,0)/INDEX($V$13:$V$25,$D$1,0),0)</f>
        <v>0.40298749594429339</v>
      </c>
      <c r="T32" s="140">
        <f>IFERROR(INDEX(T$13:T$25,$D$1,0)/INDEX($V$13:$V$25,$D$1,0),0)</f>
        <v>0.58133251803229591</v>
      </c>
      <c r="U32" s="248">
        <f>IFERROR(INDEX(U$13:U$25,$D$1,0)/INDEX($V$13:$V$25,$D$1,0),0)</f>
        <v>1.5679986023410742E-2</v>
      </c>
      <c r="V32" s="230" t="s">
        <v>11</v>
      </c>
      <c r="X32" s="2"/>
    </row>
    <row r="33" spans="2:26" ht="16.5" customHeight="1" outlineLevel="1" x14ac:dyDescent="0.2">
      <c r="B33" s="315" t="s">
        <v>12</v>
      </c>
      <c r="C33" s="316">
        <v>0</v>
      </c>
      <c r="D33" s="173">
        <f>IF(D$27=0,0,IF(D$9&lt;=$D$2,D32-D11,D32-D11))</f>
        <v>-0.70445584838395625</v>
      </c>
      <c r="E33" s="85">
        <f t="shared" ref="E33:F33" si="44">IF(E$27=0,0,IF(E$9&lt;=$D$2,E32-E11,E32-E11))</f>
        <v>8.9101298223042491</v>
      </c>
      <c r="F33" s="85">
        <f t="shared" si="44"/>
        <v>13.945209712549399</v>
      </c>
      <c r="G33" s="85">
        <f t="shared" ref="G33:R33" si="45">IF(G$27=0,0,IF(G$9&lt;=$D$2,G32-G11,G32-G11))</f>
        <v>6.2876363916243463</v>
      </c>
      <c r="H33" s="85">
        <f t="shared" si="45"/>
        <v>31.129813721415168</v>
      </c>
      <c r="I33" s="173">
        <f t="shared" si="45"/>
        <v>0</v>
      </c>
      <c r="J33" s="85">
        <f t="shared" si="45"/>
        <v>28.903602716883931</v>
      </c>
      <c r="K33" s="85">
        <f t="shared" si="45"/>
        <v>23.579732686545341</v>
      </c>
      <c r="L33" s="85">
        <f t="shared" si="45"/>
        <v>33.980946947595186</v>
      </c>
      <c r="M33" s="85">
        <f t="shared" si="45"/>
        <v>65.229145027802545</v>
      </c>
      <c r="N33" s="173">
        <f t="shared" si="45"/>
        <v>0</v>
      </c>
      <c r="O33" s="85">
        <f t="shared" si="45"/>
        <v>52.038722307940716</v>
      </c>
      <c r="P33" s="85">
        <f t="shared" si="45"/>
        <v>0</v>
      </c>
      <c r="Q33" s="85">
        <f t="shared" si="45"/>
        <v>0</v>
      </c>
      <c r="R33" s="210">
        <f t="shared" si="45"/>
        <v>0</v>
      </c>
      <c r="S33" s="249">
        <v>0</v>
      </c>
      <c r="T33" s="89">
        <v>0</v>
      </c>
      <c r="U33" s="250">
        <v>0</v>
      </c>
      <c r="V33" s="231" t="s">
        <v>13</v>
      </c>
      <c r="X33" s="2"/>
    </row>
    <row r="34" spans="2:26" ht="17.25" customHeight="1" outlineLevel="1" thickBot="1" x14ac:dyDescent="0.25">
      <c r="B34" s="317" t="s">
        <v>9</v>
      </c>
      <c r="C34" s="318">
        <v>0</v>
      </c>
      <c r="D34" s="175">
        <f>IF($D$2&lt;D$9,0,IF(AND(D11=0,D32=0),1,IF(AND(D11=0,D32&gt;0),2,IF(D32&lt;0,0,(D32/D11)))))</f>
        <v>5.878770283511512E-2</v>
      </c>
      <c r="E34" s="127">
        <f t="shared" ref="E34:F34" si="46">IF($D$2&lt;E$9,0,IF(AND(E11=0,E32=0),1,IF(AND(E11=0,E32&gt;0),2,IF(E32&lt;0,0,(E32/E11)))))</f>
        <v>8.2212863098319442</v>
      </c>
      <c r="F34" s="127">
        <f t="shared" si="46"/>
        <v>2.1948813549965371</v>
      </c>
      <c r="G34" s="127">
        <f t="shared" ref="G34:R34" si="47">IF($D$2&lt;G$9,0,IF(AND(G11=0,G32=0),1,IF(AND(G11=0,G32&gt;0),2,IF(G32&lt;0,0,(G32/G11)))))</f>
        <v>1.224475357747381</v>
      </c>
      <c r="H34" s="127">
        <f t="shared" si="47"/>
        <v>1.9304651003016808</v>
      </c>
      <c r="I34" s="175">
        <f t="shared" si="47"/>
        <v>1.9304651003016808</v>
      </c>
      <c r="J34" s="127">
        <f t="shared" si="47"/>
        <v>1.7944828774670341</v>
      </c>
      <c r="K34" s="127">
        <f t="shared" si="47"/>
        <v>1.5061085511251364</v>
      </c>
      <c r="L34" s="127">
        <f t="shared" si="47"/>
        <v>1.5220845829390284</v>
      </c>
      <c r="M34" s="127">
        <f t="shared" si="47"/>
        <v>1.704982894212681</v>
      </c>
      <c r="N34" s="175">
        <f t="shared" si="47"/>
        <v>1.704982894212681</v>
      </c>
      <c r="O34" s="127">
        <f t="shared" si="47"/>
        <v>1.4922489085316095</v>
      </c>
      <c r="P34" s="127">
        <f t="shared" si="47"/>
        <v>0</v>
      </c>
      <c r="Q34" s="127">
        <f t="shared" si="47"/>
        <v>0</v>
      </c>
      <c r="R34" s="212">
        <f t="shared" si="47"/>
        <v>0</v>
      </c>
      <c r="S34" s="251">
        <v>0</v>
      </c>
      <c r="T34" s="141">
        <v>0</v>
      </c>
      <c r="U34" s="252">
        <v>0</v>
      </c>
      <c r="V34" s="232" t="s">
        <v>14</v>
      </c>
    </row>
    <row r="35" spans="2:26" ht="17.25" hidden="1" customHeight="1" outlineLevel="1" x14ac:dyDescent="0.2">
      <c r="B35" s="326" t="s">
        <v>45</v>
      </c>
      <c r="C35" s="327"/>
      <c r="D35" s="182">
        <f>D68+D101</f>
        <v>0.90400000000000003</v>
      </c>
      <c r="E35" s="87">
        <f t="shared" ref="E35:R35" si="48">E68+E101</f>
        <v>-2.1000000000000026E-2</v>
      </c>
      <c r="F35" s="87">
        <f t="shared" si="48"/>
        <v>0.54699999999999993</v>
      </c>
      <c r="G35" s="87">
        <f t="shared" si="48"/>
        <v>3.0000000000000004</v>
      </c>
      <c r="H35" s="87">
        <f t="shared" si="48"/>
        <v>5.7570000000000006</v>
      </c>
      <c r="I35" s="182">
        <f t="shared" si="48"/>
        <v>1.4069999999999996</v>
      </c>
      <c r="J35" s="87">
        <f t="shared" si="48"/>
        <v>6.3659999999999997</v>
      </c>
      <c r="K35" s="87">
        <f t="shared" si="48"/>
        <v>10.677</v>
      </c>
      <c r="L35" s="87">
        <f t="shared" si="48"/>
        <v>14.809999999999997</v>
      </c>
      <c r="M35" s="87">
        <f t="shared" si="48"/>
        <v>29.382000000000005</v>
      </c>
      <c r="N35" s="182">
        <f t="shared" si="48"/>
        <v>0</v>
      </c>
      <c r="O35" s="87">
        <f t="shared" si="48"/>
        <v>3.5800000000000054</v>
      </c>
      <c r="P35" s="87">
        <f t="shared" si="48"/>
        <v>10.034999999999998</v>
      </c>
      <c r="Q35" s="87">
        <f t="shared" si="48"/>
        <v>28.744</v>
      </c>
      <c r="R35" s="220">
        <f t="shared" si="48"/>
        <v>113.083</v>
      </c>
      <c r="S35" s="253">
        <f>SUM(D35:H35)</f>
        <v>10.187000000000001</v>
      </c>
      <c r="T35" s="90">
        <f>SUM(I35:M35)</f>
        <v>62.642000000000003</v>
      </c>
      <c r="U35" s="233">
        <f>SUM(N35:R35)</f>
        <v>155.44200000000001</v>
      </c>
      <c r="V35" s="233">
        <f>SUM(S35:U35)</f>
        <v>228.27100000000002</v>
      </c>
    </row>
    <row r="36" spans="2:26" ht="17.399999999999999" hidden="1" outlineLevel="1" thickBot="1" x14ac:dyDescent="0.25">
      <c r="B36" s="322" t="s">
        <v>46</v>
      </c>
      <c r="C36" s="323"/>
      <c r="D36" s="183">
        <f t="shared" ref="D36:R36" si="49">D69+D102</f>
        <v>-0.03</v>
      </c>
      <c r="E36" s="114">
        <f t="shared" si="49"/>
        <v>0.504</v>
      </c>
      <c r="F36" s="114">
        <f t="shared" si="49"/>
        <v>1.85</v>
      </c>
      <c r="G36" s="114">
        <f t="shared" si="49"/>
        <v>23.292999999999999</v>
      </c>
      <c r="H36" s="114">
        <f t="shared" si="49"/>
        <v>9.8810000000000038</v>
      </c>
      <c r="I36" s="183">
        <f t="shared" si="49"/>
        <v>1.782999999999997</v>
      </c>
      <c r="J36" s="114">
        <f t="shared" si="49"/>
        <v>9.9490000000000016</v>
      </c>
      <c r="K36" s="114">
        <f t="shared" si="49"/>
        <v>16.163999999999998</v>
      </c>
      <c r="L36" s="114">
        <f t="shared" si="49"/>
        <v>15.639999999999999</v>
      </c>
      <c r="M36" s="114">
        <f t="shared" si="49"/>
        <v>70.306999999999988</v>
      </c>
      <c r="N36" s="182">
        <f t="shared" si="49"/>
        <v>2.48200000000001</v>
      </c>
      <c r="O36" s="108">
        <f t="shared" si="49"/>
        <v>14.023999999999996</v>
      </c>
      <c r="P36" s="108">
        <f t="shared" si="49"/>
        <v>24.26400000000001</v>
      </c>
      <c r="Q36" s="108">
        <f t="shared" si="49"/>
        <v>20.292999999999989</v>
      </c>
      <c r="R36" s="222">
        <f t="shared" si="49"/>
        <v>122.23100000000002</v>
      </c>
      <c r="S36" s="254">
        <f>SUM(D36:H36)</f>
        <v>35.498000000000005</v>
      </c>
      <c r="T36" s="116">
        <f>SUM(I36:M36)</f>
        <v>113.84299999999999</v>
      </c>
      <c r="U36" s="234">
        <f>SUM(N36:R36)</f>
        <v>183.29400000000004</v>
      </c>
      <c r="V36" s="234">
        <f>SUM(S36:U36)</f>
        <v>332.63500000000005</v>
      </c>
    </row>
    <row r="37" spans="2:26" ht="17.399999999999999" thickBot="1" x14ac:dyDescent="0.25">
      <c r="B37" s="38"/>
      <c r="C37" s="27"/>
      <c r="D37" s="97">
        <v>0</v>
      </c>
      <c r="E37" s="97">
        <v>7.4367088607594931E-2</v>
      </c>
      <c r="F37" s="97">
        <v>0.18037974683544303</v>
      </c>
      <c r="G37" s="97"/>
      <c r="H37" s="97">
        <v>0.21044303797468356</v>
      </c>
      <c r="I37" s="97">
        <v>0.53481012658227844</v>
      </c>
      <c r="J37" s="97">
        <v>0.15040650406504064</v>
      </c>
      <c r="K37" s="97">
        <v>0.17174796747967477</v>
      </c>
      <c r="L37" s="97">
        <v>0.20020325203252032</v>
      </c>
      <c r="M37" s="97">
        <v>0.47764227642276419</v>
      </c>
      <c r="N37" s="97"/>
      <c r="O37" s="97">
        <v>5.6364787840405321E-2</v>
      </c>
      <c r="P37" s="97">
        <v>0.1019632678910703</v>
      </c>
      <c r="Q37" s="97">
        <v>0.13742875237492083</v>
      </c>
      <c r="R37" s="97">
        <v>0.70424319189360352</v>
      </c>
      <c r="S37" s="97">
        <f>$V$37*S1</f>
        <v>5.9950000000000001</v>
      </c>
      <c r="T37" s="97">
        <f>$V$37*T1</f>
        <v>12.084999999999999</v>
      </c>
      <c r="U37" s="97">
        <f>$V$37*U1</f>
        <v>14.420000000000002</v>
      </c>
      <c r="V37" s="97">
        <v>32.5</v>
      </c>
    </row>
    <row r="38" spans="2:26" ht="21.6" thickBot="1" x14ac:dyDescent="0.25">
      <c r="B38" s="312" t="s">
        <v>40</v>
      </c>
      <c r="C38" s="313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4"/>
    </row>
    <row r="39" spans="2:26" ht="16.8" x14ac:dyDescent="0.2">
      <c r="B39" s="117"/>
      <c r="C39" s="142" t="s">
        <v>0</v>
      </c>
      <c r="D39" s="153">
        <f t="shared" ref="D39:S39" si="50">D$6</f>
        <v>1</v>
      </c>
      <c r="E39" s="118">
        <f t="shared" si="50"/>
        <v>1</v>
      </c>
      <c r="F39" s="118">
        <f t="shared" si="50"/>
        <v>1</v>
      </c>
      <c r="G39" s="118">
        <f t="shared" si="50"/>
        <v>1</v>
      </c>
      <c r="H39" s="118">
        <f t="shared" si="50"/>
        <v>1</v>
      </c>
      <c r="I39" s="153">
        <f t="shared" si="50"/>
        <v>2</v>
      </c>
      <c r="J39" s="118">
        <f t="shared" si="50"/>
        <v>2</v>
      </c>
      <c r="K39" s="118">
        <f t="shared" si="50"/>
        <v>2</v>
      </c>
      <c r="L39" s="118">
        <f t="shared" si="50"/>
        <v>2</v>
      </c>
      <c r="M39" s="118">
        <v>2</v>
      </c>
      <c r="N39" s="153">
        <v>3</v>
      </c>
      <c r="O39" s="191">
        <f t="shared" si="50"/>
        <v>3</v>
      </c>
      <c r="P39" s="191">
        <f t="shared" si="50"/>
        <v>3</v>
      </c>
      <c r="Q39" s="191">
        <f t="shared" si="50"/>
        <v>3</v>
      </c>
      <c r="R39" s="192">
        <f t="shared" si="50"/>
        <v>3</v>
      </c>
      <c r="S39" s="324">
        <f t="shared" si="50"/>
        <v>1</v>
      </c>
      <c r="T39" s="320">
        <f>T$6</f>
        <v>2</v>
      </c>
      <c r="U39" s="328">
        <f>U$6</f>
        <v>3</v>
      </c>
      <c r="V39" s="328" t="str">
        <f>V$6</f>
        <v>QTR</v>
      </c>
    </row>
    <row r="40" spans="2:26" ht="16.8" x14ac:dyDescent="0.2">
      <c r="B40" s="109"/>
      <c r="C40" s="143" t="s">
        <v>2</v>
      </c>
      <c r="D40" s="155">
        <f>D$7</f>
        <v>1</v>
      </c>
      <c r="E40" s="76">
        <f t="shared" ref="E40:V40" si="51">E$7</f>
        <v>2</v>
      </c>
      <c r="F40" s="76">
        <f t="shared" si="51"/>
        <v>3</v>
      </c>
      <c r="G40" s="76">
        <f t="shared" si="51"/>
        <v>4</v>
      </c>
      <c r="H40" s="76">
        <f t="shared" si="51"/>
        <v>5</v>
      </c>
      <c r="I40" s="155">
        <f t="shared" si="51"/>
        <v>5</v>
      </c>
      <c r="J40" s="76">
        <f t="shared" si="51"/>
        <v>6</v>
      </c>
      <c r="K40" s="76">
        <f t="shared" si="51"/>
        <v>7</v>
      </c>
      <c r="L40" s="76">
        <f t="shared" si="51"/>
        <v>8</v>
      </c>
      <c r="M40" s="76">
        <f t="shared" si="51"/>
        <v>9</v>
      </c>
      <c r="N40" s="155" t="str">
        <f t="shared" si="51"/>
        <v>9b</v>
      </c>
      <c r="O40" s="76">
        <f t="shared" si="51"/>
        <v>10</v>
      </c>
      <c r="P40" s="76">
        <f t="shared" si="51"/>
        <v>11</v>
      </c>
      <c r="Q40" s="76">
        <f t="shared" si="51"/>
        <v>12</v>
      </c>
      <c r="R40" s="194">
        <f t="shared" si="51"/>
        <v>13</v>
      </c>
      <c r="S40" s="325">
        <f t="shared" si="51"/>
        <v>0</v>
      </c>
      <c r="T40" s="321">
        <f t="shared" si="51"/>
        <v>0</v>
      </c>
      <c r="U40" s="329">
        <f t="shared" si="51"/>
        <v>0</v>
      </c>
      <c r="V40" s="329">
        <f t="shared" si="51"/>
        <v>0</v>
      </c>
      <c r="W40" s="2"/>
    </row>
    <row r="41" spans="2:26" ht="16.8" x14ac:dyDescent="0.2">
      <c r="B41" s="109"/>
      <c r="C41" s="143" t="s">
        <v>3</v>
      </c>
      <c r="D41" s="157">
        <f>D$8</f>
        <v>45931</v>
      </c>
      <c r="E41" s="77">
        <f t="shared" ref="E41:V41" si="52">E$8</f>
        <v>45936</v>
      </c>
      <c r="F41" s="77">
        <f t="shared" si="52"/>
        <v>45943</v>
      </c>
      <c r="G41" s="77">
        <f t="shared" si="52"/>
        <v>45950</v>
      </c>
      <c r="H41" s="77">
        <f t="shared" si="52"/>
        <v>45957</v>
      </c>
      <c r="I41" s="184">
        <f t="shared" si="52"/>
        <v>45962</v>
      </c>
      <c r="J41" s="77">
        <f t="shared" si="52"/>
        <v>45964</v>
      </c>
      <c r="K41" s="77">
        <f t="shared" si="52"/>
        <v>45971</v>
      </c>
      <c r="L41" s="77">
        <f t="shared" si="52"/>
        <v>45978</v>
      </c>
      <c r="M41" s="77">
        <f t="shared" si="52"/>
        <v>45985</v>
      </c>
      <c r="N41" s="184">
        <f t="shared" si="52"/>
        <v>45985</v>
      </c>
      <c r="O41" s="77">
        <f t="shared" si="52"/>
        <v>45992</v>
      </c>
      <c r="P41" s="77">
        <f t="shared" si="52"/>
        <v>45999</v>
      </c>
      <c r="Q41" s="77">
        <f t="shared" si="52"/>
        <v>46006</v>
      </c>
      <c r="R41" s="196">
        <f t="shared" si="52"/>
        <v>46013</v>
      </c>
      <c r="S41" s="184">
        <f t="shared" si="52"/>
        <v>45931</v>
      </c>
      <c r="T41" s="77">
        <f t="shared" si="52"/>
        <v>45962</v>
      </c>
      <c r="U41" s="158">
        <f t="shared" si="52"/>
        <v>45992</v>
      </c>
      <c r="V41" s="158">
        <f t="shared" si="52"/>
        <v>45931</v>
      </c>
      <c r="W41" s="4"/>
    </row>
    <row r="42" spans="2:26" ht="17.399999999999999" thickBot="1" x14ac:dyDescent="0.25">
      <c r="B42" s="119"/>
      <c r="C42" s="144" t="s">
        <v>4</v>
      </c>
      <c r="D42" s="159">
        <f>D$9</f>
        <v>45935</v>
      </c>
      <c r="E42" s="78">
        <f t="shared" ref="E42:V42" si="53">E$9</f>
        <v>45942</v>
      </c>
      <c r="F42" s="78">
        <f t="shared" si="53"/>
        <v>45949</v>
      </c>
      <c r="G42" s="78">
        <f t="shared" si="53"/>
        <v>45956</v>
      </c>
      <c r="H42" s="78">
        <f t="shared" si="53"/>
        <v>45961</v>
      </c>
      <c r="I42" s="159">
        <f t="shared" si="53"/>
        <v>45963</v>
      </c>
      <c r="J42" s="78">
        <f t="shared" si="53"/>
        <v>45970</v>
      </c>
      <c r="K42" s="78">
        <f t="shared" si="53"/>
        <v>45977</v>
      </c>
      <c r="L42" s="78">
        <f t="shared" si="53"/>
        <v>45984</v>
      </c>
      <c r="M42" s="78">
        <f t="shared" si="53"/>
        <v>45991</v>
      </c>
      <c r="N42" s="159">
        <f t="shared" si="53"/>
        <v>45991</v>
      </c>
      <c r="O42" s="78">
        <f t="shared" si="53"/>
        <v>45998</v>
      </c>
      <c r="P42" s="78">
        <f t="shared" si="53"/>
        <v>46005</v>
      </c>
      <c r="Q42" s="78">
        <f t="shared" si="53"/>
        <v>46012</v>
      </c>
      <c r="R42" s="198">
        <f t="shared" si="53"/>
        <v>46022</v>
      </c>
      <c r="S42" s="159">
        <f t="shared" si="53"/>
        <v>45961</v>
      </c>
      <c r="T42" s="78">
        <f t="shared" si="53"/>
        <v>45991</v>
      </c>
      <c r="U42" s="160">
        <f t="shared" si="53"/>
        <v>46022</v>
      </c>
      <c r="V42" s="160">
        <f t="shared" si="53"/>
        <v>46022</v>
      </c>
      <c r="W42" s="4"/>
    </row>
    <row r="43" spans="2:26" ht="16.8" x14ac:dyDescent="0.2">
      <c r="B43" s="121" t="s">
        <v>5</v>
      </c>
      <c r="C43" s="145" t="s">
        <v>2</v>
      </c>
      <c r="D43" s="161">
        <v>7.32858344833488E-2</v>
      </c>
      <c r="E43" s="122">
        <v>4.7529849984605528E-2</v>
      </c>
      <c r="F43" s="122">
        <v>1.0219419105761964</v>
      </c>
      <c r="G43" s="122">
        <v>1.5999063518728245</v>
      </c>
      <c r="H43" s="122">
        <v>0.5332334027402521</v>
      </c>
      <c r="I43" s="161">
        <v>0</v>
      </c>
      <c r="J43" s="122">
        <v>0.27861877152524039</v>
      </c>
      <c r="K43" s="122">
        <v>0.97279623148854322</v>
      </c>
      <c r="L43" s="122">
        <v>1.7623734100467314</v>
      </c>
      <c r="M43" s="122">
        <v>2.6143685497287068</v>
      </c>
      <c r="N43" s="161">
        <v>0</v>
      </c>
      <c r="O43" s="122">
        <v>1.1807111714892482</v>
      </c>
      <c r="P43" s="122">
        <v>1.241126204742073</v>
      </c>
      <c r="Q43" s="122">
        <v>2.1044218464214453</v>
      </c>
      <c r="R43" s="200">
        <v>9.5696864649007836</v>
      </c>
      <c r="S43" s="235">
        <f>SUM(D43:H43)</f>
        <v>3.2758973496572272</v>
      </c>
      <c r="T43" s="123">
        <f>SUM(I43:M43)</f>
        <v>5.6281569627892214</v>
      </c>
      <c r="U43" s="223">
        <f>SUM(N43:R43)</f>
        <v>14.09594568755355</v>
      </c>
      <c r="V43" s="223">
        <f>SUM(S43:U43)</f>
        <v>23</v>
      </c>
      <c r="W43" s="19"/>
    </row>
    <row r="44" spans="2:26" s="2" customFormat="1" ht="17.399999999999999" thickBot="1" x14ac:dyDescent="0.25">
      <c r="B44" s="113"/>
      <c r="C44" s="146" t="s">
        <v>6</v>
      </c>
      <c r="D44" s="163">
        <f>D43</f>
        <v>7.32858344833488E-2</v>
      </c>
      <c r="E44" s="79">
        <f>D44+E43</f>
        <v>0.12081568446795432</v>
      </c>
      <c r="F44" s="79">
        <f t="shared" ref="F44:R44" si="54">E44+F43</f>
        <v>1.1427575950441509</v>
      </c>
      <c r="G44" s="79">
        <f t="shared" ref="G44" si="55">F44+G43</f>
        <v>2.7426639469169753</v>
      </c>
      <c r="H44" s="79">
        <f t="shared" ref="H44" si="56">G44+H43</f>
        <v>3.2758973496572272</v>
      </c>
      <c r="I44" s="163">
        <f t="shared" ref="I44" si="57">H44+I43</f>
        <v>3.2758973496572272</v>
      </c>
      <c r="J44" s="79">
        <f t="shared" ref="J44" si="58">I44+J43</f>
        <v>3.5545161211824676</v>
      </c>
      <c r="K44" s="79">
        <f t="shared" ref="K44" si="59">J44+K43</f>
        <v>4.5273123526710108</v>
      </c>
      <c r="L44" s="79">
        <f t="shared" ref="L44" si="60">K44+L43</f>
        <v>6.2896857627177418</v>
      </c>
      <c r="M44" s="79">
        <f t="shared" ref="M44" si="61">L44+M43</f>
        <v>8.9040543124464477</v>
      </c>
      <c r="N44" s="163">
        <f t="shared" ref="N44" si="62">M44+N43</f>
        <v>8.9040543124464477</v>
      </c>
      <c r="O44" s="79">
        <f t="shared" ref="O44" si="63">N44+O43</f>
        <v>10.084765483935696</v>
      </c>
      <c r="P44" s="79">
        <f t="shared" si="54"/>
        <v>11.325891688677769</v>
      </c>
      <c r="Q44" s="79">
        <f t="shared" si="54"/>
        <v>13.430313535099215</v>
      </c>
      <c r="R44" s="202">
        <f t="shared" si="54"/>
        <v>23</v>
      </c>
      <c r="S44" s="236">
        <f>IFERROR(S43/$V43,0)</f>
        <v>0.14243031955031424</v>
      </c>
      <c r="T44" s="124">
        <f>IFERROR(T43/$V43,0)</f>
        <v>0.24470247664300962</v>
      </c>
      <c r="U44" s="237">
        <f>IFERROR(U43/$V43,0)</f>
        <v>0.61286720380667614</v>
      </c>
      <c r="V44" s="224"/>
      <c r="W44" s="12"/>
    </row>
    <row r="45" spans="2:26" s="2" customFormat="1" ht="16.8" x14ac:dyDescent="0.2">
      <c r="B45" s="120"/>
      <c r="C45" s="147">
        <v>0</v>
      </c>
      <c r="D45" s="165">
        <v>0</v>
      </c>
      <c r="E45" s="80">
        <v>0.12081568446795432</v>
      </c>
      <c r="F45" s="80">
        <v>1.0219419105761964</v>
      </c>
      <c r="G45" s="80">
        <v>1.5999063518728245</v>
      </c>
      <c r="H45" s="80">
        <v>0.5332334027402521</v>
      </c>
      <c r="I45" s="185">
        <v>0</v>
      </c>
      <c r="J45" s="81">
        <v>0.27861877152524039</v>
      </c>
      <c r="K45" s="80">
        <v>0.97279623148854322</v>
      </c>
      <c r="L45" s="80">
        <v>1.7623734100467314</v>
      </c>
      <c r="M45" s="80">
        <v>2.6143685497287068</v>
      </c>
      <c r="N45" s="165">
        <v>0</v>
      </c>
      <c r="O45" s="80">
        <v>1.1807111714892482</v>
      </c>
      <c r="P45" s="80">
        <v>1.241126204742073</v>
      </c>
      <c r="Q45" s="80">
        <v>2.1044218464214453</v>
      </c>
      <c r="R45" s="204">
        <v>9.5696864649007836</v>
      </c>
      <c r="S45" s="238">
        <f t="shared" ref="S45:U58" si="64">SUMIF($D$6:$R$6,S$6,$D45:$R45)</f>
        <v>3.2758973496572272</v>
      </c>
      <c r="T45" s="82">
        <f t="shared" si="64"/>
        <v>5.6281569627892214</v>
      </c>
      <c r="U45" s="110">
        <f t="shared" si="64"/>
        <v>14.09594568755355</v>
      </c>
      <c r="V45" s="110">
        <f>SUM(S45:U45)</f>
        <v>23</v>
      </c>
      <c r="W45" s="47"/>
      <c r="X45" s="48"/>
      <c r="Y45" s="48"/>
      <c r="Z45" s="48"/>
    </row>
    <row r="46" spans="2:26" s="2" customFormat="1" ht="16.8" x14ac:dyDescent="0.2">
      <c r="B46" s="111" t="s">
        <v>2</v>
      </c>
      <c r="C46" s="148">
        <v>1</v>
      </c>
      <c r="D46" s="167">
        <v>4.3999999999999997E-2</v>
      </c>
      <c r="E46" s="80">
        <v>0.12081568446795432</v>
      </c>
      <c r="F46" s="80">
        <v>1.0219419105761964</v>
      </c>
      <c r="G46" s="80">
        <v>1.5999063518728245</v>
      </c>
      <c r="H46" s="80">
        <v>0.5332334027402521</v>
      </c>
      <c r="I46" s="185">
        <v>0</v>
      </c>
      <c r="J46" s="81">
        <v>0.27861877152524039</v>
      </c>
      <c r="K46" s="80">
        <v>0.97279623148854322</v>
      </c>
      <c r="L46" s="80">
        <v>1.7623734100467314</v>
      </c>
      <c r="M46" s="80">
        <v>2.6143685497287068</v>
      </c>
      <c r="N46" s="165">
        <v>0</v>
      </c>
      <c r="O46" s="165">
        <v>1.1807111714892482</v>
      </c>
      <c r="P46" s="165">
        <v>1.241126204742073</v>
      </c>
      <c r="Q46" s="165">
        <v>2.1044218464214453</v>
      </c>
      <c r="R46" s="165">
        <v>9.5696864649007836</v>
      </c>
      <c r="S46" s="238">
        <f t="shared" si="64"/>
        <v>3.3198973496572268</v>
      </c>
      <c r="T46" s="82">
        <f t="shared" si="64"/>
        <v>5.6281569627892214</v>
      </c>
      <c r="U46" s="110">
        <f t="shared" si="64"/>
        <v>14.09594568755355</v>
      </c>
      <c r="V46" s="110">
        <f t="shared" ref="V46:V58" si="65">SUM(S46:U46)</f>
        <v>23.043999999999997</v>
      </c>
      <c r="W46" s="47"/>
      <c r="X46" s="31"/>
      <c r="Y46" s="48"/>
      <c r="Z46" s="48"/>
    </row>
    <row r="47" spans="2:26" s="2" customFormat="1" ht="16.8" x14ac:dyDescent="0.2">
      <c r="B47" s="111"/>
      <c r="C47" s="148">
        <v>2</v>
      </c>
      <c r="D47" s="169">
        <f t="shared" ref="D47:D52" si="66">IF($C47&lt;=$D$1,D46,0)</f>
        <v>4.3999999999999997E-2</v>
      </c>
      <c r="E47" s="289">
        <v>0.54699999999999993</v>
      </c>
      <c r="F47" s="285">
        <v>1.0219419105761964</v>
      </c>
      <c r="G47" s="285">
        <v>1.5999063518728245</v>
      </c>
      <c r="H47" s="285">
        <v>0.10704908720820439</v>
      </c>
      <c r="I47" s="286">
        <v>0</v>
      </c>
      <c r="J47" s="287">
        <v>0.27861877152524039</v>
      </c>
      <c r="K47" s="285">
        <v>0.97279623148854322</v>
      </c>
      <c r="L47" s="285">
        <v>1.7623734100467314</v>
      </c>
      <c r="M47" s="285">
        <v>2.6143685497287068</v>
      </c>
      <c r="N47" s="284">
        <v>0</v>
      </c>
      <c r="O47" s="285">
        <v>1.1807111714892482</v>
      </c>
      <c r="P47" s="285">
        <v>1.241126204742073</v>
      </c>
      <c r="Q47" s="285">
        <v>2.1044218464214453</v>
      </c>
      <c r="R47" s="288">
        <v>9.5696864649007836</v>
      </c>
      <c r="S47" s="270">
        <f t="shared" si="64"/>
        <v>3.319897349657225</v>
      </c>
      <c r="T47" s="271">
        <f t="shared" si="64"/>
        <v>5.6281569627892214</v>
      </c>
      <c r="U47" s="272">
        <f t="shared" si="64"/>
        <v>14.09594568755355</v>
      </c>
      <c r="V47" s="272">
        <f t="shared" si="65"/>
        <v>23.043999999999997</v>
      </c>
      <c r="W47" s="47"/>
      <c r="X47" s="31"/>
      <c r="Y47" s="48"/>
      <c r="Z47" s="48"/>
    </row>
    <row r="48" spans="2:26" s="2" customFormat="1" ht="16.8" x14ac:dyDescent="0.2">
      <c r="B48" s="111"/>
      <c r="C48" s="148">
        <v>3</v>
      </c>
      <c r="D48" s="169">
        <f t="shared" si="66"/>
        <v>4.3999999999999997E-2</v>
      </c>
      <c r="E48" s="103">
        <f>IF($C48&lt;=$D$1,E47,0)</f>
        <v>0.54699999999999993</v>
      </c>
      <c r="F48" s="289">
        <v>1.0660000000000001</v>
      </c>
      <c r="G48" s="285">
        <v>1.5558482624490177</v>
      </c>
      <c r="H48" s="285">
        <v>0.10704908720820439</v>
      </c>
      <c r="I48" s="286">
        <v>0</v>
      </c>
      <c r="J48" s="287">
        <v>0.27861877152524039</v>
      </c>
      <c r="K48" s="285">
        <v>0.97279623148854322</v>
      </c>
      <c r="L48" s="285">
        <v>1.7623734100467314</v>
      </c>
      <c r="M48" s="285">
        <v>2.6143685497287068</v>
      </c>
      <c r="N48" s="284">
        <v>0</v>
      </c>
      <c r="O48" s="285">
        <v>1.1807111714892482</v>
      </c>
      <c r="P48" s="285">
        <v>1.241126204742073</v>
      </c>
      <c r="Q48" s="285">
        <v>2.1044218464214453</v>
      </c>
      <c r="R48" s="288">
        <v>9.5696864649007836</v>
      </c>
      <c r="S48" s="270">
        <f t="shared" si="64"/>
        <v>3.3198973496572224</v>
      </c>
      <c r="T48" s="271">
        <f t="shared" si="64"/>
        <v>5.6281569627892214</v>
      </c>
      <c r="U48" s="272">
        <f t="shared" si="64"/>
        <v>14.09594568755355</v>
      </c>
      <c r="V48" s="272">
        <f t="shared" si="65"/>
        <v>23.043999999999997</v>
      </c>
      <c r="W48" s="47"/>
      <c r="X48" s="31"/>
      <c r="Y48" s="48"/>
      <c r="Z48" s="48"/>
    </row>
    <row r="49" spans="2:26" s="2" customFormat="1" ht="16.8" x14ac:dyDescent="0.2">
      <c r="B49" s="111"/>
      <c r="C49" s="148">
        <v>4</v>
      </c>
      <c r="D49" s="169">
        <f t="shared" si="66"/>
        <v>4.3999999999999997E-2</v>
      </c>
      <c r="E49" s="103">
        <f>IF($C49&lt;=$D$1,E48,0)</f>
        <v>0.54699999999999993</v>
      </c>
      <c r="F49" s="103">
        <f t="shared" ref="F49:G56" si="67">IF($C49&lt;=$D$1,F48,0)</f>
        <v>1.0660000000000001</v>
      </c>
      <c r="G49" s="103">
        <v>2.2199999999999998</v>
      </c>
      <c r="H49" s="285">
        <v>1.1230000000000002</v>
      </c>
      <c r="I49" s="286">
        <v>0</v>
      </c>
      <c r="J49" s="287">
        <v>0.27861877152524039</v>
      </c>
      <c r="K49" s="285">
        <v>0.97279623148854322</v>
      </c>
      <c r="L49" s="285">
        <v>1.7623734100467314</v>
      </c>
      <c r="M49" s="285">
        <v>2.6143685497287068</v>
      </c>
      <c r="N49" s="284"/>
      <c r="O49" s="285">
        <v>1.1807111714892482</v>
      </c>
      <c r="P49" s="285">
        <v>1.241126204742073</v>
      </c>
      <c r="Q49" s="285">
        <v>2.1044218464214453</v>
      </c>
      <c r="R49" s="288">
        <v>7.8895838145580086</v>
      </c>
      <c r="S49" s="270">
        <f t="shared" si="64"/>
        <v>5</v>
      </c>
      <c r="T49" s="271">
        <f t="shared" si="64"/>
        <v>5.6281569627892214</v>
      </c>
      <c r="U49" s="272">
        <f t="shared" si="64"/>
        <v>12.415843037210776</v>
      </c>
      <c r="V49" s="272">
        <f t="shared" si="65"/>
        <v>23.043999999999997</v>
      </c>
      <c r="W49" s="31"/>
      <c r="X49" s="31"/>
    </row>
    <row r="50" spans="2:26" s="2" customFormat="1" ht="16.8" x14ac:dyDescent="0.2">
      <c r="B50" s="111"/>
      <c r="C50" s="148">
        <v>5</v>
      </c>
      <c r="D50" s="169">
        <f t="shared" si="66"/>
        <v>4.3999999999999997E-2</v>
      </c>
      <c r="E50" s="103">
        <f>IF($C50&lt;=$D$1,E49,0)</f>
        <v>0.54699999999999993</v>
      </c>
      <c r="F50" s="103">
        <f t="shared" si="67"/>
        <v>1.0660000000000001</v>
      </c>
      <c r="G50" s="103">
        <f t="shared" si="67"/>
        <v>2.2199999999999998</v>
      </c>
      <c r="H50" s="103">
        <v>1.3260000000000005</v>
      </c>
      <c r="I50" s="290">
        <v>0</v>
      </c>
      <c r="J50" s="287">
        <v>0.27861877152524039</v>
      </c>
      <c r="K50" s="285">
        <v>0.97279623148854322</v>
      </c>
      <c r="L50" s="285">
        <v>1.7623734100467314</v>
      </c>
      <c r="M50" s="285">
        <v>2.4113685497287038</v>
      </c>
      <c r="N50" s="284"/>
      <c r="O50" s="285">
        <v>1.1807111714892482</v>
      </c>
      <c r="P50" s="285">
        <v>1.241126204742073</v>
      </c>
      <c r="Q50" s="285">
        <v>2.1044218464214453</v>
      </c>
      <c r="R50" s="288">
        <v>7.8895838145580086</v>
      </c>
      <c r="S50" s="270">
        <f t="shared" si="64"/>
        <v>5.2030000000000003</v>
      </c>
      <c r="T50" s="271">
        <f t="shared" si="64"/>
        <v>5.4251569627892184</v>
      </c>
      <c r="U50" s="272">
        <f t="shared" si="64"/>
        <v>12.415843037210776</v>
      </c>
      <c r="V50" s="272">
        <f t="shared" si="65"/>
        <v>23.043999999999997</v>
      </c>
      <c r="W50" s="52"/>
      <c r="X50" s="31"/>
    </row>
    <row r="51" spans="2:26" s="2" customFormat="1" ht="16.8" x14ac:dyDescent="0.2">
      <c r="B51" s="111"/>
      <c r="C51" s="148">
        <v>6</v>
      </c>
      <c r="D51" s="169">
        <f t="shared" si="66"/>
        <v>4.3999999999999997E-2</v>
      </c>
      <c r="E51" s="103">
        <f>IF($C51&lt;=$D$1,E50,0)</f>
        <v>0.54699999999999993</v>
      </c>
      <c r="F51" s="103">
        <f t="shared" si="67"/>
        <v>1.0660000000000001</v>
      </c>
      <c r="G51" s="103">
        <f t="shared" si="67"/>
        <v>2.2199999999999998</v>
      </c>
      <c r="H51" s="103">
        <f t="shared" ref="H51:H56" si="68">IF($C51&lt;=$D$1,H50,0)</f>
        <v>1.3260000000000005</v>
      </c>
      <c r="I51" s="169">
        <f t="shared" ref="I51:I56" si="69">IF($C51&lt;=$D$1,I50,0)</f>
        <v>0</v>
      </c>
      <c r="J51" s="289">
        <v>6.2999999999999723E-2</v>
      </c>
      <c r="K51" s="285">
        <v>0.97279623148854322</v>
      </c>
      <c r="L51" s="285">
        <v>1.7623734100467314</v>
      </c>
      <c r="M51" s="285">
        <v>2.6269873212539467</v>
      </c>
      <c r="N51" s="284"/>
      <c r="O51" s="285">
        <v>1.1807111714892482</v>
      </c>
      <c r="P51" s="285">
        <v>1.241126204742073</v>
      </c>
      <c r="Q51" s="285">
        <v>2.1044218464214453</v>
      </c>
      <c r="R51" s="288">
        <v>7.8895838145580086</v>
      </c>
      <c r="S51" s="270">
        <f t="shared" si="64"/>
        <v>5.2030000000000003</v>
      </c>
      <c r="T51" s="271">
        <f t="shared" si="64"/>
        <v>5.4251569627892211</v>
      </c>
      <c r="U51" s="272">
        <f t="shared" si="64"/>
        <v>12.415843037210776</v>
      </c>
      <c r="V51" s="272">
        <f t="shared" si="65"/>
        <v>23.043999999999997</v>
      </c>
      <c r="W51" s="52"/>
      <c r="X51" s="31"/>
      <c r="Y51" s="269"/>
      <c r="Z51" s="269"/>
    </row>
    <row r="52" spans="2:26" s="2" customFormat="1" ht="16.8" x14ac:dyDescent="0.2">
      <c r="B52" s="111"/>
      <c r="C52" s="148">
        <v>7</v>
      </c>
      <c r="D52" s="169">
        <f t="shared" si="66"/>
        <v>4.3999999999999997E-2</v>
      </c>
      <c r="E52" s="103">
        <f>IF($C52&lt;=$D$1,E51,0)</f>
        <v>0.54699999999999993</v>
      </c>
      <c r="F52" s="103">
        <f t="shared" si="67"/>
        <v>1.0660000000000001</v>
      </c>
      <c r="G52" s="103">
        <f t="shared" si="67"/>
        <v>2.2199999999999998</v>
      </c>
      <c r="H52" s="103">
        <f t="shared" si="68"/>
        <v>1.3260000000000005</v>
      </c>
      <c r="I52" s="169">
        <f t="shared" si="69"/>
        <v>0</v>
      </c>
      <c r="J52" s="103">
        <f t="shared" ref="J52:J56" si="70">IF($C52&lt;=$D$1,J51,0)</f>
        <v>6.2999999999999723E-2</v>
      </c>
      <c r="K52" s="289">
        <v>1.3490000000000002</v>
      </c>
      <c r="L52" s="285">
        <v>1.7623734100467314</v>
      </c>
      <c r="M52" s="285">
        <v>2.2507835527424875</v>
      </c>
      <c r="N52" s="284"/>
      <c r="O52" s="285">
        <v>1.1807111714892482</v>
      </c>
      <c r="P52" s="285">
        <v>1.241126204742073</v>
      </c>
      <c r="Q52" s="285">
        <v>2.1044218464214453</v>
      </c>
      <c r="R52" s="288">
        <v>7.8895838145580086</v>
      </c>
      <c r="S52" s="270">
        <f t="shared" si="64"/>
        <v>5.2030000000000003</v>
      </c>
      <c r="T52" s="271">
        <f t="shared" si="64"/>
        <v>5.4251569627892184</v>
      </c>
      <c r="U52" s="272">
        <f t="shared" si="64"/>
        <v>12.415843037210776</v>
      </c>
      <c r="V52" s="272">
        <f t="shared" si="65"/>
        <v>23.043999999999997</v>
      </c>
      <c r="W52" s="49"/>
      <c r="X52" s="302"/>
    </row>
    <row r="53" spans="2:26" s="2" customFormat="1" ht="16.8" x14ac:dyDescent="0.2">
      <c r="B53" s="111"/>
      <c r="C53" s="148">
        <v>8</v>
      </c>
      <c r="D53" s="169">
        <f t="shared" ref="D53:E56" si="71">IF($C53&lt;=$D$1,D52,0)</f>
        <v>4.3999999999999997E-2</v>
      </c>
      <c r="E53" s="103">
        <f t="shared" si="71"/>
        <v>0.54699999999999993</v>
      </c>
      <c r="F53" s="103">
        <f t="shared" si="67"/>
        <v>1.0660000000000001</v>
      </c>
      <c r="G53" s="103">
        <f t="shared" si="67"/>
        <v>2.2199999999999998</v>
      </c>
      <c r="H53" s="103">
        <f t="shared" si="68"/>
        <v>1.3260000000000005</v>
      </c>
      <c r="I53" s="169">
        <f t="shared" si="69"/>
        <v>0</v>
      </c>
      <c r="J53" s="103">
        <f t="shared" si="70"/>
        <v>6.2999999999999723E-2</v>
      </c>
      <c r="K53" s="103">
        <f t="shared" ref="K53:L56" si="72">IF($C53&lt;=$D$1,K52,0)</f>
        <v>1.3490000000000002</v>
      </c>
      <c r="L53" s="289">
        <v>3.2679999999999989</v>
      </c>
      <c r="M53" s="285">
        <v>0.74515696278922139</v>
      </c>
      <c r="N53" s="284"/>
      <c r="O53" s="285">
        <v>1.1807111714892482</v>
      </c>
      <c r="P53" s="285">
        <v>1.241126204742073</v>
      </c>
      <c r="Q53" s="285">
        <v>2.1044218464214453</v>
      </c>
      <c r="R53" s="288">
        <v>7.8895838145580086</v>
      </c>
      <c r="S53" s="270">
        <f t="shared" si="64"/>
        <v>5.2030000000000003</v>
      </c>
      <c r="T53" s="271">
        <f t="shared" si="64"/>
        <v>5.4251569627892202</v>
      </c>
      <c r="U53" s="272">
        <f t="shared" si="64"/>
        <v>12.415843037210776</v>
      </c>
      <c r="V53" s="272">
        <f t="shared" si="65"/>
        <v>23.043999999999997</v>
      </c>
      <c r="W53" s="31"/>
      <c r="X53" s="31"/>
      <c r="Y53" s="31"/>
      <c r="Z53" s="31"/>
    </row>
    <row r="54" spans="2:26" s="2" customFormat="1" ht="16.8" x14ac:dyDescent="0.2">
      <c r="B54" s="111"/>
      <c r="C54" s="148">
        <v>9</v>
      </c>
      <c r="D54" s="169">
        <f t="shared" si="71"/>
        <v>4.3999999999999997E-2</v>
      </c>
      <c r="E54" s="103">
        <f t="shared" si="71"/>
        <v>0.54699999999999993</v>
      </c>
      <c r="F54" s="103">
        <f t="shared" si="67"/>
        <v>1.0660000000000001</v>
      </c>
      <c r="G54" s="103">
        <f t="shared" si="67"/>
        <v>2.2199999999999998</v>
      </c>
      <c r="H54" s="103">
        <f t="shared" si="68"/>
        <v>1.3260000000000005</v>
      </c>
      <c r="I54" s="169">
        <f t="shared" si="69"/>
        <v>0</v>
      </c>
      <c r="J54" s="103">
        <f t="shared" si="70"/>
        <v>6.2999999999999723E-2</v>
      </c>
      <c r="K54" s="103">
        <f t="shared" si="72"/>
        <v>1.3490000000000002</v>
      </c>
      <c r="L54" s="103">
        <f t="shared" si="72"/>
        <v>3.2679999999999989</v>
      </c>
      <c r="M54" s="289">
        <v>2.9250000000000007</v>
      </c>
      <c r="N54" s="290"/>
      <c r="O54" s="285">
        <v>1.1807111714892482</v>
      </c>
      <c r="P54" s="285">
        <v>1.241126204742073</v>
      </c>
      <c r="Q54" s="285">
        <v>2.1044218464214453</v>
      </c>
      <c r="R54" s="288">
        <v>5.7097407773472284</v>
      </c>
      <c r="S54" s="270">
        <f t="shared" si="64"/>
        <v>5.2030000000000003</v>
      </c>
      <c r="T54" s="271">
        <f t="shared" si="64"/>
        <v>7.6049999999999995</v>
      </c>
      <c r="U54" s="272">
        <f t="shared" si="64"/>
        <v>10.235999999999995</v>
      </c>
      <c r="V54" s="272">
        <f t="shared" si="65"/>
        <v>23.043999999999997</v>
      </c>
      <c r="W54" s="269"/>
      <c r="X54" s="14"/>
      <c r="Y54" s="14"/>
    </row>
    <row r="55" spans="2:26" s="2" customFormat="1" ht="16.8" x14ac:dyDescent="0.2">
      <c r="B55" s="111"/>
      <c r="C55" s="148">
        <v>10</v>
      </c>
      <c r="D55" s="169">
        <f t="shared" si="71"/>
        <v>4.3999999999999997E-2</v>
      </c>
      <c r="E55" s="103">
        <f t="shared" si="71"/>
        <v>0.54699999999999993</v>
      </c>
      <c r="F55" s="103">
        <f t="shared" si="67"/>
        <v>1.0660000000000001</v>
      </c>
      <c r="G55" s="103">
        <f t="shared" si="67"/>
        <v>2.2199999999999998</v>
      </c>
      <c r="H55" s="103">
        <f t="shared" si="68"/>
        <v>1.3260000000000005</v>
      </c>
      <c r="I55" s="169">
        <f t="shared" si="69"/>
        <v>0</v>
      </c>
      <c r="J55" s="103">
        <f t="shared" si="70"/>
        <v>6.2999999999999723E-2</v>
      </c>
      <c r="K55" s="103">
        <f t="shared" si="72"/>
        <v>1.3490000000000002</v>
      </c>
      <c r="L55" s="103">
        <f t="shared" si="72"/>
        <v>3.2679999999999989</v>
      </c>
      <c r="M55" s="103">
        <f t="shared" ref="M55:M56" si="73">IF($C55&lt;=$D$1,M54,0)</f>
        <v>2.9250000000000007</v>
      </c>
      <c r="N55" s="169">
        <f t="shared" ref="N55:N56" si="74">IF($C55&lt;=$D$1,N54,0)</f>
        <v>0</v>
      </c>
      <c r="O55" s="289">
        <v>0.9610000000000003</v>
      </c>
      <c r="P55" s="285"/>
      <c r="Q55" s="285"/>
      <c r="R55" s="288"/>
      <c r="S55" s="270">
        <f t="shared" si="64"/>
        <v>5.2030000000000003</v>
      </c>
      <c r="T55" s="271">
        <f t="shared" si="64"/>
        <v>7.6049999999999995</v>
      </c>
      <c r="U55" s="272">
        <f t="shared" si="64"/>
        <v>0.9610000000000003</v>
      </c>
      <c r="V55" s="272">
        <f t="shared" si="65"/>
        <v>13.769</v>
      </c>
      <c r="W55" s="14"/>
      <c r="X55" s="100"/>
    </row>
    <row r="56" spans="2:26" s="2" customFormat="1" ht="16.8" x14ac:dyDescent="0.2">
      <c r="B56" s="111"/>
      <c r="C56" s="148">
        <v>11</v>
      </c>
      <c r="D56" s="169">
        <f t="shared" si="71"/>
        <v>0</v>
      </c>
      <c r="E56" s="103">
        <f t="shared" si="71"/>
        <v>0</v>
      </c>
      <c r="F56" s="103">
        <f t="shared" si="67"/>
        <v>0</v>
      </c>
      <c r="G56" s="103">
        <f t="shared" si="67"/>
        <v>0</v>
      </c>
      <c r="H56" s="103">
        <f t="shared" si="68"/>
        <v>0</v>
      </c>
      <c r="I56" s="169">
        <f t="shared" si="69"/>
        <v>0</v>
      </c>
      <c r="J56" s="103">
        <f t="shared" si="70"/>
        <v>0</v>
      </c>
      <c r="K56" s="103">
        <f t="shared" si="72"/>
        <v>0</v>
      </c>
      <c r="L56" s="103">
        <f t="shared" si="72"/>
        <v>0</v>
      </c>
      <c r="M56" s="103">
        <f t="shared" si="73"/>
        <v>0</v>
      </c>
      <c r="N56" s="169">
        <f t="shared" si="74"/>
        <v>0</v>
      </c>
      <c r="O56" s="103">
        <f>IF($C56&lt;=$D$1,O55,0)</f>
        <v>0</v>
      </c>
      <c r="P56" s="289"/>
      <c r="Q56" s="285"/>
      <c r="R56" s="288"/>
      <c r="S56" s="270">
        <f t="shared" si="64"/>
        <v>0</v>
      </c>
      <c r="T56" s="271">
        <f t="shared" si="64"/>
        <v>0</v>
      </c>
      <c r="U56" s="272">
        <f t="shared" si="64"/>
        <v>0</v>
      </c>
      <c r="V56" s="272">
        <f t="shared" si="65"/>
        <v>0</v>
      </c>
      <c r="W56" s="14"/>
      <c r="X56" s="14"/>
      <c r="Y56" s="14"/>
    </row>
    <row r="57" spans="2:26" s="2" customFormat="1" ht="16.8" x14ac:dyDescent="0.2">
      <c r="B57" s="111"/>
      <c r="C57" s="148">
        <v>12</v>
      </c>
      <c r="D57" s="169">
        <f>IF($C57&lt;=$D$1,D56,0)</f>
        <v>0</v>
      </c>
      <c r="E57" s="103">
        <f>IF($C57&lt;=$D$1,E56,0)</f>
        <v>0</v>
      </c>
      <c r="F57" s="103">
        <f t="shared" ref="F57:P57" si="75">IF($C57&lt;=$D$1,F56,0)</f>
        <v>0</v>
      </c>
      <c r="G57" s="103">
        <f t="shared" ref="G57:I57" si="76">IF($C57&lt;=$D$1,G56,0)</f>
        <v>0</v>
      </c>
      <c r="H57" s="103">
        <f t="shared" si="76"/>
        <v>0</v>
      </c>
      <c r="I57" s="169">
        <f t="shared" si="76"/>
        <v>0</v>
      </c>
      <c r="J57" s="103">
        <f t="shared" ref="J57:K57" si="77">IF($C57&lt;=$D$1,J56,0)</f>
        <v>0</v>
      </c>
      <c r="K57" s="103">
        <f t="shared" si="77"/>
        <v>0</v>
      </c>
      <c r="L57" s="103">
        <f t="shared" ref="L57:N57" si="78">IF($C57&lt;=$D$1,L56,0)</f>
        <v>0</v>
      </c>
      <c r="M57" s="103">
        <f t="shared" si="78"/>
        <v>0</v>
      </c>
      <c r="N57" s="169">
        <f t="shared" si="78"/>
        <v>0</v>
      </c>
      <c r="O57" s="103">
        <f t="shared" si="75"/>
        <v>0</v>
      </c>
      <c r="P57" s="103">
        <f t="shared" si="75"/>
        <v>0</v>
      </c>
      <c r="Q57" s="289"/>
      <c r="R57" s="288"/>
      <c r="S57" s="270">
        <f t="shared" si="64"/>
        <v>0</v>
      </c>
      <c r="T57" s="271">
        <f t="shared" si="64"/>
        <v>0</v>
      </c>
      <c r="U57" s="272">
        <f t="shared" si="64"/>
        <v>0</v>
      </c>
      <c r="V57" s="272">
        <f t="shared" si="65"/>
        <v>0</v>
      </c>
      <c r="W57" s="14"/>
      <c r="X57" s="56"/>
      <c r="Y57" s="31"/>
    </row>
    <row r="58" spans="2:26" s="2" customFormat="1" ht="17.399999999999999" thickBot="1" x14ac:dyDescent="0.25">
      <c r="B58" s="111"/>
      <c r="C58" s="148">
        <v>13</v>
      </c>
      <c r="D58" s="169">
        <f>IF($C58&lt;=$D$1,D57,0)</f>
        <v>0</v>
      </c>
      <c r="E58" s="103">
        <f>IF($C58&lt;=$D$1,E57,0)</f>
        <v>0</v>
      </c>
      <c r="F58" s="103">
        <f t="shared" ref="F58:P58" si="79">IF($C58&lt;=$D$1,F57,0)</f>
        <v>0</v>
      </c>
      <c r="G58" s="103">
        <f t="shared" ref="G58:I58" si="80">IF($C58&lt;=$D$1,G57,0)</f>
        <v>0</v>
      </c>
      <c r="H58" s="103">
        <f t="shared" si="80"/>
        <v>0</v>
      </c>
      <c r="I58" s="169">
        <f t="shared" si="80"/>
        <v>0</v>
      </c>
      <c r="J58" s="103">
        <f t="shared" ref="J58:K58" si="81">IF($C58&lt;=$D$1,J57,0)</f>
        <v>0</v>
      </c>
      <c r="K58" s="103">
        <f t="shared" si="81"/>
        <v>0</v>
      </c>
      <c r="L58" s="103">
        <f t="shared" ref="L58:N58" si="82">IF($C58&lt;=$D$1,L57,0)</f>
        <v>0</v>
      </c>
      <c r="M58" s="103">
        <f t="shared" si="82"/>
        <v>0</v>
      </c>
      <c r="N58" s="169">
        <f t="shared" si="82"/>
        <v>0</v>
      </c>
      <c r="O58" s="103">
        <f t="shared" si="79"/>
        <v>0</v>
      </c>
      <c r="P58" s="103">
        <f t="shared" si="79"/>
        <v>0</v>
      </c>
      <c r="Q58" s="103">
        <f>IF($C58&lt;=$D$1,Q57,0)</f>
        <v>0</v>
      </c>
      <c r="R58" s="206"/>
      <c r="S58" s="263">
        <f t="shared" si="64"/>
        <v>0</v>
      </c>
      <c r="T58" s="264">
        <f t="shared" si="64"/>
        <v>0</v>
      </c>
      <c r="U58" s="265">
        <f t="shared" si="64"/>
        <v>0</v>
      </c>
      <c r="V58" s="265">
        <f t="shared" si="65"/>
        <v>0</v>
      </c>
      <c r="W58" s="14"/>
      <c r="X58" s="100"/>
    </row>
    <row r="59" spans="2:26" s="2" customFormat="1" ht="16.8" x14ac:dyDescent="0.2">
      <c r="B59" s="310" t="s">
        <v>7</v>
      </c>
      <c r="C59" s="311">
        <v>0</v>
      </c>
      <c r="D59" s="171">
        <f>INDEX(D46:D58,MATCH($D$1,$C$46:$C$58,0))</f>
        <v>4.3999999999999997E-2</v>
      </c>
      <c r="E59" s="125">
        <f t="shared" ref="E59:G59" si="83">INDEX(E46:E58,MATCH($D$1,$C$46:$C$58,0))</f>
        <v>0.54699999999999993</v>
      </c>
      <c r="F59" s="125">
        <f t="shared" si="83"/>
        <v>1.0660000000000001</v>
      </c>
      <c r="G59" s="125">
        <f t="shared" si="83"/>
        <v>2.2199999999999998</v>
      </c>
      <c r="H59" s="125">
        <v>0</v>
      </c>
      <c r="I59" s="171">
        <v>0</v>
      </c>
      <c r="J59" s="125">
        <v>0</v>
      </c>
      <c r="K59" s="125">
        <v>0</v>
      </c>
      <c r="L59" s="125">
        <v>0</v>
      </c>
      <c r="M59" s="125">
        <v>0</v>
      </c>
      <c r="N59" s="171">
        <v>0</v>
      </c>
      <c r="O59" s="125">
        <v>0</v>
      </c>
      <c r="P59" s="125">
        <v>0</v>
      </c>
      <c r="Q59" s="125">
        <v>0</v>
      </c>
      <c r="R59" s="208">
        <v>0</v>
      </c>
      <c r="S59" s="240">
        <f t="shared" ref="S59:V59" si="84">INDEX($D$46:$D$58,MATCH($D$1,$C$46:$C$58,0))</f>
        <v>4.3999999999999997E-2</v>
      </c>
      <c r="T59" s="126">
        <f t="shared" si="84"/>
        <v>4.3999999999999997E-2</v>
      </c>
      <c r="U59" s="225">
        <f t="shared" si="84"/>
        <v>4.3999999999999997E-2</v>
      </c>
      <c r="V59" s="225">
        <f t="shared" si="84"/>
        <v>4.3999999999999997E-2</v>
      </c>
      <c r="W59" s="20"/>
    </row>
    <row r="60" spans="2:26" s="2" customFormat="1" ht="16.5" customHeight="1" x14ac:dyDescent="0.2">
      <c r="B60" s="315" t="s">
        <v>8</v>
      </c>
      <c r="C60" s="319">
        <v>0</v>
      </c>
      <c r="D60" s="173">
        <f>IF(D$9&lt;=$D$2,D59-D43,0)</f>
        <v>-2.9285834483348802E-2</v>
      </c>
      <c r="E60" s="85">
        <f t="shared" ref="E60:V60" si="85">IF(E$9&lt;=$D$2,E59-E43,0)</f>
        <v>0.49947015001539441</v>
      </c>
      <c r="F60" s="85">
        <f t="shared" si="85"/>
        <v>4.4058089423803626E-2</v>
      </c>
      <c r="G60" s="85">
        <f t="shared" ref="G60:O60" si="86">IF(G$9&lt;=$D$2,G59-G43,0)</f>
        <v>0.62009364812717527</v>
      </c>
      <c r="H60" s="85">
        <f t="shared" si="86"/>
        <v>-0.5332334027402521</v>
      </c>
      <c r="I60" s="173">
        <f t="shared" si="86"/>
        <v>0</v>
      </c>
      <c r="J60" s="85">
        <f t="shared" si="86"/>
        <v>-0.27861877152524039</v>
      </c>
      <c r="K60" s="85">
        <f t="shared" si="86"/>
        <v>-0.97279623148854322</v>
      </c>
      <c r="L60" s="85">
        <f t="shared" si="86"/>
        <v>-1.7623734100467314</v>
      </c>
      <c r="M60" s="85">
        <f t="shared" si="86"/>
        <v>-2.6143685497287068</v>
      </c>
      <c r="N60" s="173">
        <f t="shared" si="86"/>
        <v>0</v>
      </c>
      <c r="O60" s="85">
        <f t="shared" si="86"/>
        <v>-1.1807111714892482</v>
      </c>
      <c r="P60" s="85">
        <f>IF(P$9&lt;=$D$2,P59-P43,0)</f>
        <v>0</v>
      </c>
      <c r="Q60" s="85">
        <f>IF(Q$9&lt;=$D$2,Q59-Q43,0)</f>
        <v>0</v>
      </c>
      <c r="R60" s="210">
        <f>IF(R$9&lt;=$D$2,R59-R43,0)</f>
        <v>0</v>
      </c>
      <c r="S60" s="241">
        <f t="shared" si="85"/>
        <v>-3.2318973496572272</v>
      </c>
      <c r="T60" s="86">
        <f t="shared" si="85"/>
        <v>-5.5841569627892218</v>
      </c>
      <c r="U60" s="226">
        <f t="shared" si="85"/>
        <v>0</v>
      </c>
      <c r="V60" s="226">
        <f t="shared" si="85"/>
        <v>0</v>
      </c>
      <c r="W60" s="21"/>
    </row>
    <row r="61" spans="2:26" s="2" customFormat="1" ht="17.25" customHeight="1" thickBot="1" x14ac:dyDescent="0.25">
      <c r="B61" s="317" t="s">
        <v>9</v>
      </c>
      <c r="C61" s="318">
        <v>0</v>
      </c>
      <c r="D61" s="175">
        <f>IF($D$2&lt;D$9,0,IF(AND(D43=0,D59=0),1,IF(AND(D43=0,D59&gt;0),2,IF(D59&lt;0,0,(D59/D43)))))</f>
        <v>0.60038887883574821</v>
      </c>
      <c r="E61" s="127">
        <f t="shared" ref="E61:V61" si="87">IF($D$2&lt;E$9,0,IF(AND(E43=0,E59=0),1,IF(AND(E43=0,E59&gt;0),2,IF(E59&lt;0,0,(E59/E43)))))</f>
        <v>11.50855725774788</v>
      </c>
      <c r="F61" s="127">
        <f t="shared" si="87"/>
        <v>1.0431121269886687</v>
      </c>
      <c r="G61" s="127">
        <f t="shared" ref="G61:O61" si="88">IF($D$2&lt;G$9,0,IF(AND(G43=0,G59=0),1,IF(AND(G43=0,G59&gt;0),2,IF(G59&lt;0,0,(G59/G43)))))</f>
        <v>1.3875812152388192</v>
      </c>
      <c r="H61" s="127">
        <f t="shared" si="88"/>
        <v>0</v>
      </c>
      <c r="I61" s="175">
        <f t="shared" si="88"/>
        <v>1</v>
      </c>
      <c r="J61" s="127">
        <f t="shared" si="88"/>
        <v>0</v>
      </c>
      <c r="K61" s="127">
        <f t="shared" si="88"/>
        <v>0</v>
      </c>
      <c r="L61" s="127">
        <f t="shared" si="88"/>
        <v>0</v>
      </c>
      <c r="M61" s="127">
        <f t="shared" si="88"/>
        <v>0</v>
      </c>
      <c r="N61" s="175">
        <f t="shared" si="88"/>
        <v>1</v>
      </c>
      <c r="O61" s="127">
        <f t="shared" si="88"/>
        <v>0</v>
      </c>
      <c r="P61" s="127">
        <f>IF($D$2&lt;P$9,0,IF(AND(P43=0,P59=0),1,IF(AND(P43=0,P59&gt;0),2,IF(P59&lt;0,0,(P59/P43)))))</f>
        <v>0</v>
      </c>
      <c r="Q61" s="127">
        <f>IF($D$2&lt;Q$9,0,IF(AND(Q43=0,Q59=0),1,IF(AND(Q43=0,Q59&gt;0),2,IF(Q59&lt;0,0,(Q59/Q43)))))</f>
        <v>0</v>
      </c>
      <c r="R61" s="212">
        <f>IF($D$2&lt;R$9,0,IF(AND(R43=0,R59=0),1,IF(AND(R43=0,R59&gt;0),2,IF(R59&lt;0,0,(R59/R43)))))</f>
        <v>0</v>
      </c>
      <c r="S61" s="242">
        <f t="shared" si="87"/>
        <v>1.3431434292226502E-2</v>
      </c>
      <c r="T61" s="128">
        <f t="shared" si="87"/>
        <v>7.8178345577260382E-3</v>
      </c>
      <c r="U61" s="227">
        <f t="shared" si="87"/>
        <v>0</v>
      </c>
      <c r="V61" s="227">
        <f t="shared" si="87"/>
        <v>0</v>
      </c>
      <c r="W61" s="22"/>
    </row>
    <row r="62" spans="2:26" s="2" customFormat="1" ht="16.5" customHeight="1" x14ac:dyDescent="0.2">
      <c r="B62" s="129" t="str">
        <f>"Week "&amp;$D$1&amp;" View"</f>
        <v>Week 10 View</v>
      </c>
      <c r="C62" s="149"/>
      <c r="D62" s="177">
        <f>INDEX(D46:D58,MATCH($D$1,$C$13:$C$25,0))</f>
        <v>4.3999999999999997E-2</v>
      </c>
      <c r="E62" s="91">
        <f t="shared" ref="E62:V62" si="89">INDEX(E46:E58,MATCH($D$1,$C$13:$C$25,0))</f>
        <v>0.54699999999999993</v>
      </c>
      <c r="F62" s="91">
        <f t="shared" si="89"/>
        <v>1.0660000000000001</v>
      </c>
      <c r="G62" s="91">
        <f t="shared" ref="G62:O62" si="90">INDEX(G46:G58,MATCH($D$1,$C$13:$C$25,0))</f>
        <v>2.2199999999999998</v>
      </c>
      <c r="H62" s="130">
        <f t="shared" si="90"/>
        <v>1.3260000000000005</v>
      </c>
      <c r="I62" s="281">
        <f t="shared" si="90"/>
        <v>0</v>
      </c>
      <c r="J62" s="91">
        <f t="shared" si="90"/>
        <v>6.2999999999999723E-2</v>
      </c>
      <c r="K62" s="91">
        <f t="shared" si="90"/>
        <v>1.3490000000000002</v>
      </c>
      <c r="L62" s="91">
        <f t="shared" si="90"/>
        <v>3.2679999999999989</v>
      </c>
      <c r="M62" s="91">
        <f t="shared" si="90"/>
        <v>2.9250000000000007</v>
      </c>
      <c r="N62" s="177">
        <f t="shared" si="90"/>
        <v>0</v>
      </c>
      <c r="O62" s="91">
        <f t="shared" si="90"/>
        <v>0.9610000000000003</v>
      </c>
      <c r="P62" s="91">
        <f>INDEX(P46:P58,MATCH($D$1,$C$13:$C$25,0))</f>
        <v>0</v>
      </c>
      <c r="Q62" s="91">
        <f>INDEX(Q46:Q58,MATCH($D$1,$C$13:$C$25,0))</f>
        <v>0</v>
      </c>
      <c r="R62" s="214">
        <f>INDEX(R46:R58,MATCH($D$1,$C$13:$C$25,0))</f>
        <v>0</v>
      </c>
      <c r="S62" s="243">
        <f t="shared" si="89"/>
        <v>5.2030000000000003</v>
      </c>
      <c r="T62" s="131">
        <f t="shared" si="89"/>
        <v>7.6049999999999995</v>
      </c>
      <c r="U62" s="244">
        <f t="shared" si="89"/>
        <v>0.9610000000000003</v>
      </c>
      <c r="V62" s="228">
        <f t="shared" si="89"/>
        <v>13.769</v>
      </c>
      <c r="W62" s="23"/>
    </row>
    <row r="63" spans="2:26" s="2" customFormat="1" ht="16.5" customHeight="1" thickBot="1" x14ac:dyDescent="0.25">
      <c r="B63" s="132" t="s">
        <v>23</v>
      </c>
      <c r="C63" s="150"/>
      <c r="D63" s="179">
        <f>IFERROR(D62/$S62,0)</f>
        <v>8.4566596194503157E-3</v>
      </c>
      <c r="E63" s="133">
        <f>IFERROR(E62/$S62,0)</f>
        <v>0.10513165481453006</v>
      </c>
      <c r="F63" s="133">
        <f>IFERROR(F62/$S62,0)</f>
        <v>0.20488179896213723</v>
      </c>
      <c r="G63" s="133">
        <f t="shared" ref="G63:O63" si="91">IFERROR(G62/$S62,0)</f>
        <v>0.42667691716317502</v>
      </c>
      <c r="H63" s="133">
        <f t="shared" si="91"/>
        <v>0.25485296944070734</v>
      </c>
      <c r="I63" s="188">
        <f t="shared" si="91"/>
        <v>0</v>
      </c>
      <c r="J63" s="279">
        <f t="shared" si="91"/>
        <v>1.2108399000576536E-2</v>
      </c>
      <c r="K63" s="133">
        <f t="shared" si="91"/>
        <v>0.25927349605996541</v>
      </c>
      <c r="L63" s="133">
        <f t="shared" si="91"/>
        <v>0.6280991735537188</v>
      </c>
      <c r="M63" s="133">
        <f t="shared" si="91"/>
        <v>0.56217566788391327</v>
      </c>
      <c r="N63" s="179">
        <f t="shared" si="91"/>
        <v>0</v>
      </c>
      <c r="O63" s="133">
        <f t="shared" si="91"/>
        <v>0.18470113396117629</v>
      </c>
      <c r="P63" s="133">
        <f t="shared" ref="P63:R63" si="92">IFERROR(P62/$T62,0)</f>
        <v>0</v>
      </c>
      <c r="Q63" s="133">
        <f t="shared" si="92"/>
        <v>0</v>
      </c>
      <c r="R63" s="216">
        <f t="shared" si="92"/>
        <v>0</v>
      </c>
      <c r="S63" s="179">
        <f>IFERROR(S62/$V62,0)</f>
        <v>0.3778778415280703</v>
      </c>
      <c r="T63" s="133">
        <f>IFERROR(T62/$V62,0)</f>
        <v>0.55232769264289339</v>
      </c>
      <c r="U63" s="189">
        <f>IFERROR(U62/$V62,0)</f>
        <v>6.9794465829036256E-2</v>
      </c>
      <c r="V63" s="229"/>
      <c r="W63" s="23"/>
    </row>
    <row r="64" spans="2:26" s="2" customFormat="1" ht="17.25" customHeight="1" thickBot="1" x14ac:dyDescent="0.25">
      <c r="B64" s="135" t="s">
        <v>24</v>
      </c>
      <c r="C64" s="151"/>
      <c r="D64" s="180"/>
      <c r="E64" s="136"/>
      <c r="F64" s="136"/>
      <c r="G64" s="136"/>
      <c r="H64" s="136"/>
      <c r="I64" s="282"/>
      <c r="J64" s="136"/>
      <c r="K64" s="136"/>
      <c r="L64" s="136"/>
      <c r="M64" s="278"/>
      <c r="N64" s="282"/>
      <c r="O64" s="136"/>
      <c r="P64" s="136">
        <v>0</v>
      </c>
      <c r="Q64" s="136">
        <v>0</v>
      </c>
      <c r="R64" s="218">
        <v>0</v>
      </c>
      <c r="S64" s="245"/>
      <c r="T64" s="137"/>
      <c r="U64" s="246"/>
      <c r="V64" s="138"/>
      <c r="W64" s="22"/>
    </row>
    <row r="65" spans="2:28" s="2" customFormat="1" ht="16.8" outlineLevel="1" x14ac:dyDescent="0.2">
      <c r="B65" s="310" t="s">
        <v>10</v>
      </c>
      <c r="C65" s="311">
        <v>0</v>
      </c>
      <c r="D65" s="171">
        <f>IF(D$9&lt;=$D$2,D59,0)</f>
        <v>4.3999999999999997E-2</v>
      </c>
      <c r="E65" s="125">
        <f>IF(E$9&lt;=$D$2,E59+D65,0)</f>
        <v>0.59099999999999997</v>
      </c>
      <c r="F65" s="125">
        <f t="shared" ref="F65" si="93">IF(F$9&lt;=$D$2,F59+E65,0)</f>
        <v>1.657</v>
      </c>
      <c r="G65" s="125">
        <f t="shared" ref="G65" si="94">IF(G$9&lt;=$D$2,G59+F65,0)</f>
        <v>3.8769999999999998</v>
      </c>
      <c r="H65" s="125">
        <f t="shared" ref="H65" si="95">IF(H$9&lt;=$D$2,H59+G65,0)</f>
        <v>3.8769999999999998</v>
      </c>
      <c r="I65" s="171">
        <f t="shared" ref="I65" si="96">IF(I$9&lt;=$D$2,I59+H65,0)</f>
        <v>3.8769999999999998</v>
      </c>
      <c r="J65" s="125">
        <f t="shared" ref="J65" si="97">IF(J$9&lt;=$D$2,J59+I65,0)</f>
        <v>3.8769999999999998</v>
      </c>
      <c r="K65" s="125">
        <f t="shared" ref="K65" si="98">IF(K$9&lt;=$D$2,K59+J65,0)</f>
        <v>3.8769999999999998</v>
      </c>
      <c r="L65" s="125">
        <f t="shared" ref="L65" si="99">IF(L$9&lt;=$D$2,L59+K65,0)</f>
        <v>3.8769999999999998</v>
      </c>
      <c r="M65" s="125">
        <f t="shared" ref="M65" si="100">IF(M$9&lt;=$D$2,M59+L65,0)</f>
        <v>3.8769999999999998</v>
      </c>
      <c r="N65" s="171">
        <f t="shared" ref="N65" si="101">IF(N$9&lt;=$D$2,N59+M65,0)</f>
        <v>3.8769999999999998</v>
      </c>
      <c r="O65" s="125">
        <f t="shared" ref="O65" si="102">IF(O$9&lt;=$D$2,O59+N65,0)</f>
        <v>3.8769999999999998</v>
      </c>
      <c r="P65" s="125">
        <f>IF(P$9&lt;=$D$2,P59+O65,0)</f>
        <v>0</v>
      </c>
      <c r="Q65" s="125">
        <f>IF(Q$9&lt;=$D$2,Q59+P65,0)</f>
        <v>0</v>
      </c>
      <c r="R65" s="208">
        <f>IF(R$9&lt;=$D$2,R59+Q65,0)</f>
        <v>0</v>
      </c>
      <c r="S65" s="247">
        <f>IFERROR(INDEX(S$13:S$25,$D$1,0)/INDEX($V$13:$V$25,$D$1,0),0)</f>
        <v>0.40298749594429339</v>
      </c>
      <c r="T65" s="140">
        <f>IFERROR(INDEX(T$13:T$25,$D$1,0)/INDEX($V$13:$V$25,$D$1,0),0)</f>
        <v>0.58133251803229591</v>
      </c>
      <c r="U65" s="248">
        <f>IFERROR(INDEX(U$13:U$25,$D$1,0)/INDEX($V$13:$V$25,$D$1,0),0)</f>
        <v>1.5679986023410742E-2</v>
      </c>
      <c r="V65" s="230" t="s">
        <v>11</v>
      </c>
      <c r="W65"/>
    </row>
    <row r="66" spans="2:28" ht="16.5" customHeight="1" outlineLevel="1" x14ac:dyDescent="0.2">
      <c r="B66" s="315" t="s">
        <v>12</v>
      </c>
      <c r="C66" s="316">
        <v>0</v>
      </c>
      <c r="D66" s="173">
        <f>IF(D$27=0,0,IF(D$9&lt;=$D$2,E65-D44,E65-D44))</f>
        <v>0.51771416551665117</v>
      </c>
      <c r="E66" s="85">
        <f t="shared" ref="E66" si="103">IF(E$27=0,0,IF(E$9&lt;=$D$2,F65-E44,F65-E44))</f>
        <v>1.5361843155320458</v>
      </c>
      <c r="F66" s="85">
        <f>IF(F$27=0,0,IF(F$9&lt;=$D$2,H65-F44,H65-F44))</f>
        <v>2.7342424049558489</v>
      </c>
      <c r="G66" s="85">
        <f t="shared" ref="G66:O66" si="104">IF(G$27=0,0,IF(G$9&lt;=$D$2,I65-G44,I65-G44))</f>
        <v>1.1343360530830244</v>
      </c>
      <c r="H66" s="85">
        <f t="shared" si="104"/>
        <v>0.60110265034277255</v>
      </c>
      <c r="I66" s="173">
        <f t="shared" si="104"/>
        <v>0</v>
      </c>
      <c r="J66" s="85">
        <f t="shared" si="104"/>
        <v>0.32248387881753215</v>
      </c>
      <c r="K66" s="85">
        <f t="shared" si="104"/>
        <v>-0.65031235267101106</v>
      </c>
      <c r="L66" s="85">
        <f t="shared" si="104"/>
        <v>-2.412685762717742</v>
      </c>
      <c r="M66" s="85">
        <f t="shared" si="104"/>
        <v>-5.027054312446448</v>
      </c>
      <c r="N66" s="173">
        <f t="shared" si="104"/>
        <v>0</v>
      </c>
      <c r="O66" s="85">
        <f t="shared" si="104"/>
        <v>-10.084765483935696</v>
      </c>
      <c r="P66" s="85">
        <f t="shared" ref="P66:R66" si="105">IF(P$27=0,0,IF(P$9&lt;=$D$2,R65-P44,R65-P44))</f>
        <v>0</v>
      </c>
      <c r="Q66" s="85">
        <f t="shared" si="105"/>
        <v>0</v>
      </c>
      <c r="R66" s="210">
        <f t="shared" si="105"/>
        <v>0</v>
      </c>
      <c r="S66" s="249">
        <f t="shared" ref="S66:U67" si="106">S33</f>
        <v>0</v>
      </c>
      <c r="T66" s="89">
        <f t="shared" si="106"/>
        <v>0</v>
      </c>
      <c r="U66" s="250">
        <f t="shared" si="106"/>
        <v>0</v>
      </c>
      <c r="V66" s="231" t="s">
        <v>13</v>
      </c>
      <c r="W66" s="25"/>
    </row>
    <row r="67" spans="2:28" ht="17.399999999999999" outlineLevel="1" thickBot="1" x14ac:dyDescent="0.25">
      <c r="B67" s="317" t="s">
        <v>9</v>
      </c>
      <c r="C67" s="318">
        <v>0</v>
      </c>
      <c r="D67" s="175">
        <f>IF($D$2&lt;D$9,0,IF(AND(D44=0,D65=0),1,IF(AND(D44=0,D65&gt;0),2,IF(D65&lt;0,0,(D65/D44)))))</f>
        <v>0.60038887883574821</v>
      </c>
      <c r="E67" s="127">
        <f t="shared" ref="E67:F67" si="107">IF($D$2&lt;E$9,0,IF(AND(E44=0,E65=0),1,IF(AND(E44=0,E65&gt;0),2,IF(E65&lt;0,0,(E65/E44)))))</f>
        <v>4.8917489695368106</v>
      </c>
      <c r="F67" s="127">
        <f t="shared" si="107"/>
        <v>1.4500013014010913</v>
      </c>
      <c r="G67" s="127">
        <f t="shared" ref="G67:O67" si="108">IF($D$2&lt;G$9,0,IF(AND(G44=0,G65=0),1,IF(AND(G44=0,G65&gt;0),2,IF(G65&lt;0,0,(G65/G44)))))</f>
        <v>1.4135891509268315</v>
      </c>
      <c r="H67" s="127">
        <f t="shared" si="108"/>
        <v>1.1834925170673216</v>
      </c>
      <c r="I67" s="175">
        <f t="shared" si="108"/>
        <v>1.1834925170673216</v>
      </c>
      <c r="J67" s="127">
        <f t="shared" si="108"/>
        <v>1.0907251135803691</v>
      </c>
      <c r="K67" s="127">
        <f t="shared" si="108"/>
        <v>0.85635796649035234</v>
      </c>
      <c r="L67" s="127">
        <f t="shared" si="108"/>
        <v>0.61640599328205026</v>
      </c>
      <c r="M67" s="127">
        <f t="shared" si="108"/>
        <v>0.43541962615620755</v>
      </c>
      <c r="N67" s="175">
        <f t="shared" si="108"/>
        <v>0.43541962615620755</v>
      </c>
      <c r="O67" s="127">
        <f t="shared" si="108"/>
        <v>0.38444126501263526</v>
      </c>
      <c r="P67" s="127">
        <f>IF($D$2&lt;P$9,0,IF(AND(P44=0,P65=0),1,IF(AND(P44=0,P65&gt;0),2,IF(P65&lt;0,0,(P65/P44)))))</f>
        <v>0</v>
      </c>
      <c r="Q67" s="127">
        <f>IF($D$2&lt;Q$9,0,IF(AND(Q44=0,Q65=0),1,IF(AND(Q44=0,Q65&gt;0),2,IF(Q65&lt;0,0,(Q65/Q44)))))</f>
        <v>0</v>
      </c>
      <c r="R67" s="212">
        <f>IF($D$2&lt;R$9,0,IF(AND(R44=0,R65=0),1,IF(AND(R44=0,R65&gt;0),2,IF(R65&lt;0,0,(R65/R44)))))</f>
        <v>0</v>
      </c>
      <c r="S67" s="251">
        <f t="shared" si="106"/>
        <v>0</v>
      </c>
      <c r="T67" s="141">
        <f t="shared" si="106"/>
        <v>0</v>
      </c>
      <c r="U67" s="252">
        <f t="shared" si="106"/>
        <v>0</v>
      </c>
      <c r="V67" s="232" t="s">
        <v>14</v>
      </c>
      <c r="W67" s="25"/>
    </row>
    <row r="68" spans="2:28" ht="16.8" hidden="1" outlineLevel="1" x14ac:dyDescent="0.2">
      <c r="B68" s="326" t="s">
        <v>45</v>
      </c>
      <c r="C68" s="327"/>
      <c r="D68" s="182">
        <v>-1.2999999999999999E-2</v>
      </c>
      <c r="E68" s="87">
        <v>8.0000000000000002E-3</v>
      </c>
      <c r="F68" s="87">
        <v>5.0999999999999997E-2</v>
      </c>
      <c r="G68" s="87">
        <v>-1.0000000000000002E-2</v>
      </c>
      <c r="H68" s="87">
        <v>0.23500000000000001</v>
      </c>
      <c r="I68" s="182">
        <v>0.496</v>
      </c>
      <c r="J68" s="87">
        <v>3.08</v>
      </c>
      <c r="K68" s="87">
        <v>1.6220000000000003</v>
      </c>
      <c r="L68" s="87">
        <v>0.9399999999999995</v>
      </c>
      <c r="M68" s="87">
        <v>2.4330000000000007</v>
      </c>
      <c r="N68" s="182">
        <v>0</v>
      </c>
      <c r="O68" s="87">
        <v>0.26599999999999824</v>
      </c>
      <c r="P68" s="87">
        <v>0.17499999999999893</v>
      </c>
      <c r="Q68" s="87">
        <v>1.0449999999999999</v>
      </c>
      <c r="R68" s="220">
        <v>11.794</v>
      </c>
      <c r="S68" s="253">
        <f>SUM(D68:H68)</f>
        <v>0.27100000000000002</v>
      </c>
      <c r="T68" s="90">
        <f>SUM(I68:M68)</f>
        <v>8.5710000000000015</v>
      </c>
      <c r="U68" s="233">
        <f>SUM(N68:R68)</f>
        <v>13.279999999999998</v>
      </c>
      <c r="V68" s="233">
        <f>SUM(S68:U68)</f>
        <v>22.122</v>
      </c>
      <c r="W68" s="25"/>
    </row>
    <row r="69" spans="2:28" ht="17.399999999999999" hidden="1" outlineLevel="1" thickBot="1" x14ac:dyDescent="0.25">
      <c r="B69" s="322" t="s">
        <v>46</v>
      </c>
      <c r="C69" s="323"/>
      <c r="D69" s="183">
        <v>-2.7E-2</v>
      </c>
      <c r="E69" s="114">
        <v>-2.9999999999999992E-3</v>
      </c>
      <c r="F69" s="114">
        <v>0.59100000000000008</v>
      </c>
      <c r="G69" s="114">
        <v>0.27499999999999991</v>
      </c>
      <c r="H69" s="114">
        <v>0.96499999999999997</v>
      </c>
      <c r="I69" s="183">
        <v>0.35799999999999987</v>
      </c>
      <c r="J69" s="114">
        <v>1.145</v>
      </c>
      <c r="K69" s="114">
        <v>0.20300000000000029</v>
      </c>
      <c r="L69" s="114">
        <v>2.6850000000000001</v>
      </c>
      <c r="M69" s="114">
        <v>4.0849999999999991</v>
      </c>
      <c r="N69" s="183">
        <v>-1.9999999999988916E-3</v>
      </c>
      <c r="O69" s="108">
        <v>2.0250000000000004</v>
      </c>
      <c r="P69" s="108">
        <v>1.7679999999999989</v>
      </c>
      <c r="Q69" s="108">
        <v>0.49800000000000111</v>
      </c>
      <c r="R69" s="222">
        <v>9.6010000000000009</v>
      </c>
      <c r="S69" s="254">
        <f>SUM(D69:H69)</f>
        <v>1.8009999999999999</v>
      </c>
      <c r="T69" s="116">
        <f>SUM(I69:M69)</f>
        <v>8.4759999999999991</v>
      </c>
      <c r="U69" s="234">
        <f>SUM(N69:R69)</f>
        <v>13.890000000000002</v>
      </c>
      <c r="V69" s="234">
        <f>SUM(S69:U69)</f>
        <v>24.167000000000002</v>
      </c>
      <c r="W69" s="25"/>
    </row>
    <row r="70" spans="2:28" ht="17.399999999999999" thickBot="1" x14ac:dyDescent="0.25">
      <c r="B70" s="26"/>
      <c r="C70" s="27"/>
      <c r="D70" s="97">
        <v>0</v>
      </c>
      <c r="E70" s="97">
        <v>7.4367088607594931E-2</v>
      </c>
      <c r="F70" s="97">
        <v>0.18037974683544303</v>
      </c>
      <c r="G70" s="97"/>
      <c r="H70" s="97">
        <v>0.21044303797468356</v>
      </c>
      <c r="I70" s="97">
        <v>0.53481012658227844</v>
      </c>
      <c r="J70" s="97">
        <v>0.15040650406504064</v>
      </c>
      <c r="K70" s="97">
        <v>0.17174796747967477</v>
      </c>
      <c r="L70" s="97">
        <v>0.20020325203252032</v>
      </c>
      <c r="M70" s="97">
        <v>0.47764227642276419</v>
      </c>
      <c r="N70" s="97"/>
      <c r="O70" s="97">
        <v>5.6364787840405321E-2</v>
      </c>
      <c r="P70" s="97">
        <v>0.1019632678910703</v>
      </c>
      <c r="Q70" s="97">
        <v>0.13742875237492083</v>
      </c>
      <c r="R70" s="97">
        <v>0.70424319189360352</v>
      </c>
      <c r="S70" s="97">
        <f>$V$70*S2</f>
        <v>63.524999999999999</v>
      </c>
      <c r="T70" s="97">
        <f>$V$70*T2</f>
        <v>96.8</v>
      </c>
      <c r="U70" s="97">
        <f>$V$70*U2</f>
        <v>142.17499999999998</v>
      </c>
      <c r="V70" s="97">
        <v>302.5</v>
      </c>
      <c r="W70" s="28"/>
    </row>
    <row r="71" spans="2:28" s="33" customFormat="1" ht="21.6" thickBot="1" x14ac:dyDescent="0.25">
      <c r="B71" s="312" t="s">
        <v>41</v>
      </c>
      <c r="C71" s="313"/>
      <c r="D71" s="313"/>
      <c r="E71" s="313"/>
      <c r="F71" s="313"/>
      <c r="G71" s="313"/>
      <c r="H71" s="313"/>
      <c r="I71" s="313"/>
      <c r="J71" s="313"/>
      <c r="K71" s="313"/>
      <c r="L71" s="313"/>
      <c r="M71" s="313"/>
      <c r="N71" s="313"/>
      <c r="O71" s="313"/>
      <c r="P71" s="313"/>
      <c r="Q71" s="313"/>
      <c r="R71" s="313"/>
      <c r="S71" s="313"/>
      <c r="T71" s="313"/>
      <c r="U71" s="313"/>
      <c r="V71" s="314"/>
      <c r="W71" s="46"/>
    </row>
    <row r="72" spans="2:28" ht="16.8" x14ac:dyDescent="0.2">
      <c r="B72" s="117"/>
      <c r="C72" s="142" t="s">
        <v>0</v>
      </c>
      <c r="D72" s="153">
        <f t="shared" ref="D72:S72" si="109">D$6</f>
        <v>1</v>
      </c>
      <c r="E72" s="118">
        <f t="shared" si="109"/>
        <v>1</v>
      </c>
      <c r="F72" s="118">
        <f t="shared" si="109"/>
        <v>1</v>
      </c>
      <c r="G72" s="118">
        <f t="shared" si="109"/>
        <v>1</v>
      </c>
      <c r="H72" s="118">
        <f t="shared" si="109"/>
        <v>1</v>
      </c>
      <c r="I72" s="153">
        <f t="shared" si="109"/>
        <v>2</v>
      </c>
      <c r="J72" s="118">
        <f t="shared" si="109"/>
        <v>2</v>
      </c>
      <c r="K72" s="118">
        <f t="shared" si="109"/>
        <v>2</v>
      </c>
      <c r="L72" s="118">
        <f t="shared" si="109"/>
        <v>2</v>
      </c>
      <c r="M72" s="118">
        <v>2</v>
      </c>
      <c r="N72" s="153">
        <v>3</v>
      </c>
      <c r="O72" s="191">
        <f t="shared" si="109"/>
        <v>3</v>
      </c>
      <c r="P72" s="191">
        <f t="shared" si="109"/>
        <v>3</v>
      </c>
      <c r="Q72" s="191">
        <f t="shared" si="109"/>
        <v>3</v>
      </c>
      <c r="R72" s="192">
        <f t="shared" si="109"/>
        <v>3</v>
      </c>
      <c r="S72" s="324">
        <f t="shared" si="109"/>
        <v>1</v>
      </c>
      <c r="T72" s="320">
        <f>T$6</f>
        <v>2</v>
      </c>
      <c r="U72" s="328">
        <f>U$6</f>
        <v>3</v>
      </c>
      <c r="V72" s="328" t="str">
        <f>V$6</f>
        <v>QTR</v>
      </c>
      <c r="W72" s="2"/>
    </row>
    <row r="73" spans="2:28" ht="16.8" x14ac:dyDescent="0.2">
      <c r="B73" s="109"/>
      <c r="C73" s="143" t="s">
        <v>2</v>
      </c>
      <c r="D73" s="155">
        <f>D$7</f>
        <v>1</v>
      </c>
      <c r="E73" s="76">
        <f t="shared" ref="E73:V73" si="110">E$7</f>
        <v>2</v>
      </c>
      <c r="F73" s="76">
        <f t="shared" si="110"/>
        <v>3</v>
      </c>
      <c r="G73" s="76">
        <f t="shared" si="110"/>
        <v>4</v>
      </c>
      <c r="H73" s="76">
        <f t="shared" si="110"/>
        <v>5</v>
      </c>
      <c r="I73" s="155">
        <f t="shared" si="110"/>
        <v>5</v>
      </c>
      <c r="J73" s="76">
        <f t="shared" si="110"/>
        <v>6</v>
      </c>
      <c r="K73" s="76">
        <f t="shared" si="110"/>
        <v>7</v>
      </c>
      <c r="L73" s="76">
        <f t="shared" si="110"/>
        <v>8</v>
      </c>
      <c r="M73" s="76">
        <f t="shared" si="110"/>
        <v>9</v>
      </c>
      <c r="N73" s="155" t="str">
        <f t="shared" si="110"/>
        <v>9b</v>
      </c>
      <c r="O73" s="76">
        <f t="shared" si="110"/>
        <v>10</v>
      </c>
      <c r="P73" s="76">
        <f t="shared" si="110"/>
        <v>11</v>
      </c>
      <c r="Q73" s="76">
        <f t="shared" si="110"/>
        <v>12</v>
      </c>
      <c r="R73" s="194">
        <f t="shared" si="110"/>
        <v>13</v>
      </c>
      <c r="S73" s="325">
        <f t="shared" si="110"/>
        <v>0</v>
      </c>
      <c r="T73" s="321">
        <f t="shared" si="110"/>
        <v>0</v>
      </c>
      <c r="U73" s="329">
        <f t="shared" si="110"/>
        <v>0</v>
      </c>
      <c r="V73" s="329">
        <f t="shared" si="110"/>
        <v>0</v>
      </c>
      <c r="W73" s="2"/>
    </row>
    <row r="74" spans="2:28" ht="16.8" x14ac:dyDescent="0.2">
      <c r="B74" s="109"/>
      <c r="C74" s="143" t="s">
        <v>3</v>
      </c>
      <c r="D74" s="157">
        <f>D$8</f>
        <v>45931</v>
      </c>
      <c r="E74" s="77">
        <f t="shared" ref="E74:V74" si="111">E$8</f>
        <v>45936</v>
      </c>
      <c r="F74" s="77">
        <f t="shared" si="111"/>
        <v>45943</v>
      </c>
      <c r="G74" s="77">
        <f t="shared" si="111"/>
        <v>45950</v>
      </c>
      <c r="H74" s="77">
        <f t="shared" si="111"/>
        <v>45957</v>
      </c>
      <c r="I74" s="184">
        <f t="shared" si="111"/>
        <v>45962</v>
      </c>
      <c r="J74" s="77">
        <f t="shared" si="111"/>
        <v>45964</v>
      </c>
      <c r="K74" s="77">
        <f t="shared" si="111"/>
        <v>45971</v>
      </c>
      <c r="L74" s="77">
        <f t="shared" si="111"/>
        <v>45978</v>
      </c>
      <c r="M74" s="77">
        <f t="shared" si="111"/>
        <v>45985</v>
      </c>
      <c r="N74" s="184">
        <f t="shared" si="111"/>
        <v>45985</v>
      </c>
      <c r="O74" s="77">
        <f t="shared" si="111"/>
        <v>45992</v>
      </c>
      <c r="P74" s="77">
        <f t="shared" si="111"/>
        <v>45999</v>
      </c>
      <c r="Q74" s="77">
        <f t="shared" si="111"/>
        <v>46006</v>
      </c>
      <c r="R74" s="196">
        <f t="shared" si="111"/>
        <v>46013</v>
      </c>
      <c r="S74" s="184">
        <f t="shared" si="111"/>
        <v>45931</v>
      </c>
      <c r="T74" s="77">
        <f t="shared" si="111"/>
        <v>45962</v>
      </c>
      <c r="U74" s="158">
        <f t="shared" si="111"/>
        <v>45992</v>
      </c>
      <c r="V74" s="158">
        <f t="shared" si="111"/>
        <v>45931</v>
      </c>
      <c r="W74" s="4"/>
    </row>
    <row r="75" spans="2:28" ht="17.399999999999999" thickBot="1" x14ac:dyDescent="0.25">
      <c r="B75" s="119"/>
      <c r="C75" s="144" t="s">
        <v>4</v>
      </c>
      <c r="D75" s="159">
        <f>D$9</f>
        <v>45935</v>
      </c>
      <c r="E75" s="78">
        <f t="shared" ref="E75:V75" si="112">E$9</f>
        <v>45942</v>
      </c>
      <c r="F75" s="78">
        <f t="shared" si="112"/>
        <v>45949</v>
      </c>
      <c r="G75" s="78">
        <f t="shared" si="112"/>
        <v>45956</v>
      </c>
      <c r="H75" s="78">
        <f t="shared" si="112"/>
        <v>45961</v>
      </c>
      <c r="I75" s="159">
        <f t="shared" si="112"/>
        <v>45963</v>
      </c>
      <c r="J75" s="78">
        <f t="shared" si="112"/>
        <v>45970</v>
      </c>
      <c r="K75" s="78">
        <f t="shared" si="112"/>
        <v>45977</v>
      </c>
      <c r="L75" s="78">
        <f t="shared" si="112"/>
        <v>45984</v>
      </c>
      <c r="M75" s="78">
        <f t="shared" si="112"/>
        <v>45991</v>
      </c>
      <c r="N75" s="159">
        <f t="shared" si="112"/>
        <v>45991</v>
      </c>
      <c r="O75" s="78">
        <f t="shared" si="112"/>
        <v>45998</v>
      </c>
      <c r="P75" s="78">
        <f t="shared" si="112"/>
        <v>46005</v>
      </c>
      <c r="Q75" s="78">
        <f t="shared" si="112"/>
        <v>46012</v>
      </c>
      <c r="R75" s="198">
        <f t="shared" si="112"/>
        <v>46022</v>
      </c>
      <c r="S75" s="159">
        <f t="shared" si="112"/>
        <v>45961</v>
      </c>
      <c r="T75" s="78">
        <f t="shared" si="112"/>
        <v>45991</v>
      </c>
      <c r="U75" s="160">
        <f t="shared" si="112"/>
        <v>46022</v>
      </c>
      <c r="V75" s="160">
        <f t="shared" si="112"/>
        <v>46022</v>
      </c>
      <c r="W75" s="4"/>
    </row>
    <row r="76" spans="2:28" ht="16.8" x14ac:dyDescent="0.2">
      <c r="B76" s="121" t="s">
        <v>5</v>
      </c>
      <c r="C76" s="145" t="s">
        <v>2</v>
      </c>
      <c r="D76" s="161">
        <v>0.67517001390060749</v>
      </c>
      <c r="E76" s="122">
        <v>0.43788447932719121</v>
      </c>
      <c r="F76" s="122">
        <v>9.4149781991786519</v>
      </c>
      <c r="G76" s="122">
        <v>14.739666969052232</v>
      </c>
      <c r="H76" s="122">
        <v>4.9125892674689347</v>
      </c>
      <c r="I76" s="161">
        <v>0</v>
      </c>
      <c r="J76" s="122">
        <v>2.645592233005992</v>
      </c>
      <c r="K76" s="122">
        <v>9.2370737988500426</v>
      </c>
      <c r="L76" s="122">
        <v>16.734412328903428</v>
      </c>
      <c r="M76" s="122">
        <v>24.824433370063915</v>
      </c>
      <c r="N76" s="161">
        <v>0</v>
      </c>
      <c r="O76" s="122">
        <v>12.009711548372577</v>
      </c>
      <c r="P76" s="122">
        <v>12.624228578508385</v>
      </c>
      <c r="Q76" s="122">
        <v>21.405319066929245</v>
      </c>
      <c r="R76" s="200">
        <v>97.338940146438816</v>
      </c>
      <c r="S76" s="235">
        <f>SUM(D76:H76)</f>
        <v>30.180288928927617</v>
      </c>
      <c r="T76" s="123">
        <f>SUM(I76:M76)</f>
        <v>53.441511730823379</v>
      </c>
      <c r="U76" s="223">
        <f>SUM(N76:R76)</f>
        <v>143.37819934024901</v>
      </c>
      <c r="V76" s="223">
        <f>SUM(S76:U76)</f>
        <v>227</v>
      </c>
      <c r="W76" s="19"/>
    </row>
    <row r="77" spans="2:28" ht="17.399999999999999" thickBot="1" x14ac:dyDescent="0.25">
      <c r="B77" s="113"/>
      <c r="C77" s="146" t="s">
        <v>6</v>
      </c>
      <c r="D77" s="163">
        <f>D76</f>
        <v>0.67517001390060749</v>
      </c>
      <c r="E77" s="79">
        <f t="shared" ref="E77:R77" si="113">D77+E76</f>
        <v>1.1130544932277986</v>
      </c>
      <c r="F77" s="79">
        <f t="shared" si="113"/>
        <v>10.52803269240645</v>
      </c>
      <c r="G77" s="79">
        <f t="shared" ref="G77" si="114">F77+G76</f>
        <v>25.267699661458682</v>
      </c>
      <c r="H77" s="79">
        <f t="shared" ref="H77" si="115">G77+H76</f>
        <v>30.180288928927617</v>
      </c>
      <c r="I77" s="163">
        <f t="shared" ref="I77" si="116">H77+I76</f>
        <v>30.180288928927617</v>
      </c>
      <c r="J77" s="79">
        <f t="shared" ref="J77" si="117">I77+J76</f>
        <v>32.825881161933609</v>
      </c>
      <c r="K77" s="79">
        <f t="shared" ref="K77" si="118">J77+K76</f>
        <v>42.062954960783649</v>
      </c>
      <c r="L77" s="79">
        <f t="shared" ref="L77" si="119">K77+L76</f>
        <v>58.797367289687074</v>
      </c>
      <c r="M77" s="79">
        <f t="shared" ref="M77" si="120">L77+M76</f>
        <v>83.621800659750988</v>
      </c>
      <c r="N77" s="163">
        <f t="shared" ref="N77" si="121">M77+N76</f>
        <v>83.621800659750988</v>
      </c>
      <c r="O77" s="79">
        <f t="shared" ref="O77" si="122">N77+O76</f>
        <v>95.631512208123567</v>
      </c>
      <c r="P77" s="79">
        <f t="shared" ref="P77" si="123">O77+P76</f>
        <v>108.25574078663195</v>
      </c>
      <c r="Q77" s="79">
        <f t="shared" si="113"/>
        <v>129.6610598535612</v>
      </c>
      <c r="R77" s="202">
        <f t="shared" si="113"/>
        <v>227</v>
      </c>
      <c r="S77" s="236">
        <f>IFERROR(S76/$V76,0)</f>
        <v>0.13295281466487938</v>
      </c>
      <c r="T77" s="124">
        <f>IFERROR(T76/$V76,0)</f>
        <v>0.23542516180979461</v>
      </c>
      <c r="U77" s="237">
        <f>IFERROR(U76/$V76,0)</f>
        <v>0.63162202352532604</v>
      </c>
      <c r="V77" s="224"/>
      <c r="W77" s="12"/>
      <c r="X77" s="96"/>
      <c r="Y77" s="96"/>
      <c r="Z77" s="96"/>
    </row>
    <row r="78" spans="2:28" s="2" customFormat="1" ht="16.8" x14ac:dyDescent="0.2">
      <c r="B78" s="120"/>
      <c r="C78" s="147">
        <v>0</v>
      </c>
      <c r="D78" s="165">
        <v>0</v>
      </c>
      <c r="E78" s="80">
        <v>1.1130544932277986</v>
      </c>
      <c r="F78" s="80">
        <v>9.4149781991786519</v>
      </c>
      <c r="G78" s="80">
        <v>14.739666969052232</v>
      </c>
      <c r="H78" s="80">
        <v>4.9125892674689347</v>
      </c>
      <c r="I78" s="185">
        <v>0</v>
      </c>
      <c r="J78" s="81">
        <v>2.645592233005992</v>
      </c>
      <c r="K78" s="80">
        <v>9.2370737988500426</v>
      </c>
      <c r="L78" s="80">
        <v>16.734412328903428</v>
      </c>
      <c r="M78" s="80">
        <v>24.824433370063915</v>
      </c>
      <c r="N78" s="165">
        <v>0</v>
      </c>
      <c r="O78" s="80">
        <v>12.009711548372577</v>
      </c>
      <c r="P78" s="80">
        <v>12.624228578508385</v>
      </c>
      <c r="Q78" s="80">
        <v>21.405319066929245</v>
      </c>
      <c r="R78" s="204">
        <v>97.338940146438816</v>
      </c>
      <c r="S78" s="238">
        <f t="shared" ref="S78:U91" si="124">SUMIF($D$6:$R$6,S$6,$D78:$R78)</f>
        <v>30.180288928927617</v>
      </c>
      <c r="T78" s="82">
        <f t="shared" si="124"/>
        <v>53.441511730823379</v>
      </c>
      <c r="U78" s="110">
        <f t="shared" si="124"/>
        <v>143.37819934024901</v>
      </c>
      <c r="V78" s="110">
        <f>SUM(S78:U78)</f>
        <v>227</v>
      </c>
      <c r="W78" s="47"/>
      <c r="X78" s="48"/>
      <c r="Y78" s="48"/>
      <c r="Z78" s="48"/>
    </row>
    <row r="79" spans="2:28" s="2" customFormat="1" ht="16.8" x14ac:dyDescent="0.2">
      <c r="B79" s="111" t="s">
        <v>2</v>
      </c>
      <c r="C79" s="148">
        <v>1</v>
      </c>
      <c r="D79" s="167">
        <v>0</v>
      </c>
      <c r="E79" s="80">
        <v>1.537169695174563</v>
      </c>
      <c r="F79" s="80">
        <v>13.002435421232038</v>
      </c>
      <c r="G79" s="80">
        <v>20.356028855413388</v>
      </c>
      <c r="H79" s="80">
        <v>6.7844686785227868</v>
      </c>
      <c r="I79" s="185">
        <v>0</v>
      </c>
      <c r="J79" s="81">
        <v>2.6916477654673097</v>
      </c>
      <c r="K79" s="80">
        <v>9.397876490543446</v>
      </c>
      <c r="L79" s="80">
        <v>17.025731701790754</v>
      </c>
      <c r="M79" s="80">
        <v>25.256587079409268</v>
      </c>
      <c r="N79" s="165">
        <v>0</v>
      </c>
      <c r="O79" s="80">
        <v>10.881083933508807</v>
      </c>
      <c r="P79" s="80">
        <v>11.437850959639785</v>
      </c>
      <c r="Q79" s="80">
        <v>19.393727522319661</v>
      </c>
      <c r="R79" s="204">
        <v>89.191391896978203</v>
      </c>
      <c r="S79" s="238">
        <f t="shared" si="124"/>
        <v>41.680102650342775</v>
      </c>
      <c r="T79" s="82">
        <f t="shared" si="124"/>
        <v>54.37184303721078</v>
      </c>
      <c r="U79" s="110">
        <f t="shared" si="124"/>
        <v>130.90405431244648</v>
      </c>
      <c r="V79" s="110">
        <f t="shared" ref="V79:V91" si="125">SUM(S79:U79)</f>
        <v>226.95600000000002</v>
      </c>
      <c r="W79" s="105"/>
      <c r="X79" s="47"/>
      <c r="Y79" s="99"/>
      <c r="Z79" s="99"/>
      <c r="AA79" s="99"/>
      <c r="AB79" s="99"/>
    </row>
    <row r="80" spans="2:28" s="2" customFormat="1" ht="16.8" x14ac:dyDescent="0.2">
      <c r="B80" s="111"/>
      <c r="C80" s="148">
        <v>2</v>
      </c>
      <c r="D80" s="169">
        <f>IF($C80&lt;=$D$1,D79,0)</f>
        <v>0</v>
      </c>
      <c r="E80" s="83">
        <v>9.5530000000000008</v>
      </c>
      <c r="F80" s="80">
        <v>13.002435421232038</v>
      </c>
      <c r="G80" s="80">
        <v>12.340198550587946</v>
      </c>
      <c r="H80" s="80">
        <v>6.7844686785227868</v>
      </c>
      <c r="I80" s="185">
        <v>0</v>
      </c>
      <c r="J80" s="81">
        <v>2.6916477654673097</v>
      </c>
      <c r="K80" s="80">
        <v>9.397876490543446</v>
      </c>
      <c r="L80" s="80">
        <v>17.025731701790754</v>
      </c>
      <c r="M80" s="80">
        <v>25.256587079409268</v>
      </c>
      <c r="N80" s="165">
        <v>0</v>
      </c>
      <c r="O80" s="80">
        <v>10.881083933508807</v>
      </c>
      <c r="P80" s="80">
        <v>11.437850959639785</v>
      </c>
      <c r="Q80" s="80">
        <v>19.393727522319661</v>
      </c>
      <c r="R80" s="204">
        <v>89.191391896978203</v>
      </c>
      <c r="S80" s="239">
        <f t="shared" si="124"/>
        <v>41.680102650342775</v>
      </c>
      <c r="T80" s="84">
        <f t="shared" si="124"/>
        <v>54.37184303721078</v>
      </c>
      <c r="U80" s="112">
        <f t="shared" si="124"/>
        <v>130.90405431244648</v>
      </c>
      <c r="V80" s="112">
        <f t="shared" si="125"/>
        <v>226.95600000000002</v>
      </c>
      <c r="W80" s="105"/>
      <c r="X80" s="47"/>
      <c r="Y80" s="99"/>
      <c r="Z80" s="99"/>
      <c r="AA80" s="99"/>
      <c r="AB80" s="99"/>
    </row>
    <row r="81" spans="1:29" s="2" customFormat="1" ht="16.8" x14ac:dyDescent="0.2">
      <c r="A81" s="106"/>
      <c r="B81" s="111"/>
      <c r="C81" s="148">
        <v>3</v>
      </c>
      <c r="D81" s="169">
        <f t="shared" ref="D81:E91" si="126">IF($C81&lt;=$D$1,D80,0)</f>
        <v>0</v>
      </c>
      <c r="E81" s="103">
        <f t="shared" si="126"/>
        <v>9.5530000000000008</v>
      </c>
      <c r="F81" s="289">
        <v>14.405999999999999</v>
      </c>
      <c r="G81" s="285">
        <v>12.340198550587946</v>
      </c>
      <c r="H81" s="285">
        <v>5.380904099754817</v>
      </c>
      <c r="I81" s="286">
        <v>0</v>
      </c>
      <c r="J81" s="287">
        <v>3.9603553826567337</v>
      </c>
      <c r="K81" s="285">
        <v>13.827563629375986</v>
      </c>
      <c r="L81" s="285">
        <v>22.1</v>
      </c>
      <c r="M81" s="285">
        <v>34.483924025178055</v>
      </c>
      <c r="N81" s="284">
        <v>0</v>
      </c>
      <c r="O81" s="285">
        <v>23.055179469931449</v>
      </c>
      <c r="P81" s="285">
        <v>34.582769204897168</v>
      </c>
      <c r="Q81" s="285">
        <v>53.874153807345799</v>
      </c>
      <c r="R81" s="288">
        <v>9.3919518302720668</v>
      </c>
      <c r="S81" s="270">
        <f t="shared" si="124"/>
        <v>41.680102650342761</v>
      </c>
      <c r="T81" s="271">
        <f t="shared" si="124"/>
        <v>74.37184303721078</v>
      </c>
      <c r="U81" s="272">
        <f t="shared" si="124"/>
        <v>120.90405431244648</v>
      </c>
      <c r="V81" s="272">
        <f t="shared" si="125"/>
        <v>236.95600000000002</v>
      </c>
      <c r="W81" s="105"/>
      <c r="X81" s="47"/>
      <c r="Y81" s="277"/>
      <c r="Z81" s="99"/>
      <c r="AA81" s="99"/>
      <c r="AB81" s="99"/>
    </row>
    <row r="82" spans="1:29" s="2" customFormat="1" ht="16.8" x14ac:dyDescent="0.2">
      <c r="B82" s="111"/>
      <c r="C82" s="148">
        <v>4</v>
      </c>
      <c r="D82" s="169">
        <f t="shared" si="126"/>
        <v>0</v>
      </c>
      <c r="E82" s="103">
        <f t="shared" si="126"/>
        <v>9.5530000000000008</v>
      </c>
      <c r="F82" s="103">
        <f t="shared" ref="F82:G91" si="127">IF($C82&lt;=$D$1,F81,0)</f>
        <v>14.405999999999999</v>
      </c>
      <c r="G82" s="103">
        <v>6.4619999999999997</v>
      </c>
      <c r="H82" s="285">
        <v>24.579000000000001</v>
      </c>
      <c r="I82" s="286">
        <v>0</v>
      </c>
      <c r="J82" s="287">
        <v>4.2266090628751485</v>
      </c>
      <c r="K82" s="285">
        <v>14.757187198235075</v>
      </c>
      <c r="L82" s="285">
        <v>23.58577735184959</v>
      </c>
      <c r="M82" s="285">
        <v>36.802269424250966</v>
      </c>
      <c r="N82" s="285">
        <v>0</v>
      </c>
      <c r="O82" s="285">
        <v>19.561760463687346</v>
      </c>
      <c r="P82" s="285">
        <v>29.342640695531021</v>
      </c>
      <c r="Q82" s="285">
        <v>45.710912523479116</v>
      </c>
      <c r="R82" s="285">
        <v>7.9688432800917344</v>
      </c>
      <c r="S82" s="270">
        <f t="shared" si="124"/>
        <v>55</v>
      </c>
      <c r="T82" s="271">
        <f t="shared" si="124"/>
        <v>79.37184303721078</v>
      </c>
      <c r="U82" s="272">
        <f t="shared" si="124"/>
        <v>102.58415696278922</v>
      </c>
      <c r="V82" s="272">
        <f t="shared" si="125"/>
        <v>236.95600000000002</v>
      </c>
      <c r="W82" s="47"/>
      <c r="X82" s="47"/>
      <c r="Y82" s="47"/>
      <c r="Z82" s="99"/>
      <c r="AA82" s="99"/>
      <c r="AB82" s="99"/>
    </row>
    <row r="83" spans="1:29" s="2" customFormat="1" ht="16.8" x14ac:dyDescent="0.2">
      <c r="B83" s="111"/>
      <c r="C83" s="148">
        <v>5</v>
      </c>
      <c r="D83" s="169">
        <f t="shared" si="126"/>
        <v>0</v>
      </c>
      <c r="E83" s="103">
        <f t="shared" si="126"/>
        <v>9.5530000000000008</v>
      </c>
      <c r="F83" s="103">
        <f t="shared" si="127"/>
        <v>14.405999999999999</v>
      </c>
      <c r="G83" s="103">
        <f t="shared" si="127"/>
        <v>6.4619999999999997</v>
      </c>
      <c r="H83" s="103">
        <v>28.962000000000003</v>
      </c>
      <c r="I83" s="290">
        <v>0</v>
      </c>
      <c r="J83" s="287">
        <v>4.2266090628751485</v>
      </c>
      <c r="K83" s="285">
        <v>14.757187198235075</v>
      </c>
      <c r="L83" s="285">
        <v>23.58577735184959</v>
      </c>
      <c r="M83" s="285">
        <v>32.419269424250984</v>
      </c>
      <c r="N83" s="284">
        <v>0</v>
      </c>
      <c r="O83" s="285">
        <v>19.561760463687346</v>
      </c>
      <c r="P83" s="285">
        <v>29.342640695531021</v>
      </c>
      <c r="Q83" s="285">
        <v>45.710912523479116</v>
      </c>
      <c r="R83" s="288">
        <v>7.9688432800917344</v>
      </c>
      <c r="S83" s="270">
        <f t="shared" si="124"/>
        <v>59.383000000000003</v>
      </c>
      <c r="T83" s="271">
        <f t="shared" si="124"/>
        <v>74.988843037210799</v>
      </c>
      <c r="U83" s="272">
        <f t="shared" si="124"/>
        <v>102.58415696278922</v>
      </c>
      <c r="V83" s="272">
        <f t="shared" si="125"/>
        <v>236.95600000000002</v>
      </c>
      <c r="W83" s="47"/>
      <c r="X83" s="47"/>
      <c r="Y83" s="47"/>
      <c r="Z83" s="47"/>
      <c r="AA83" s="99"/>
      <c r="AB83" s="99"/>
    </row>
    <row r="84" spans="1:29" s="2" customFormat="1" ht="16.8" x14ac:dyDescent="0.2">
      <c r="B84" s="111"/>
      <c r="C84" s="148">
        <v>6</v>
      </c>
      <c r="D84" s="169">
        <f t="shared" si="126"/>
        <v>0</v>
      </c>
      <c r="E84" s="103">
        <f t="shared" si="126"/>
        <v>9.5530000000000008</v>
      </c>
      <c r="F84" s="103">
        <f t="shared" si="127"/>
        <v>14.405999999999999</v>
      </c>
      <c r="G84" s="103">
        <f t="shared" si="127"/>
        <v>6.4619999999999997</v>
      </c>
      <c r="H84" s="103">
        <f t="shared" ref="H84:H91" si="128">IF($C84&lt;=$D$1,H83,0)</f>
        <v>28.962000000000003</v>
      </c>
      <c r="I84" s="169">
        <f t="shared" ref="I84:I91" si="129">IF($C84&lt;=$D$1,I83,0)</f>
        <v>0</v>
      </c>
      <c r="J84" s="289">
        <v>0.63499999999999801</v>
      </c>
      <c r="K84" s="285">
        <v>14.757187198235075</v>
      </c>
      <c r="L84" s="285">
        <v>23.58577735184959</v>
      </c>
      <c r="M84" s="285">
        <v>36.010878487126121</v>
      </c>
      <c r="N84" s="284">
        <v>0</v>
      </c>
      <c r="O84" s="285">
        <v>19.561760463687346</v>
      </c>
      <c r="P84" s="285">
        <v>29.342640695531021</v>
      </c>
      <c r="Q84" s="285">
        <v>45.710912523479116</v>
      </c>
      <c r="R84" s="288">
        <v>7.9688432800917344</v>
      </c>
      <c r="S84" s="270">
        <f t="shared" si="124"/>
        <v>59.383000000000003</v>
      </c>
      <c r="T84" s="271">
        <f t="shared" si="124"/>
        <v>74.988843037210785</v>
      </c>
      <c r="U84" s="272">
        <f t="shared" si="124"/>
        <v>102.58415696278922</v>
      </c>
      <c r="V84" s="272">
        <f t="shared" si="125"/>
        <v>236.95600000000002</v>
      </c>
      <c r="W84" s="14"/>
      <c r="X84" s="47"/>
      <c r="Y84" s="14"/>
      <c r="Z84" s="14"/>
      <c r="AA84" s="107"/>
      <c r="AB84" s="99"/>
    </row>
    <row r="85" spans="1:29" s="2" customFormat="1" ht="16.8" x14ac:dyDescent="0.2">
      <c r="B85" s="111"/>
      <c r="C85" s="148">
        <v>7</v>
      </c>
      <c r="D85" s="169">
        <f t="shared" si="126"/>
        <v>0</v>
      </c>
      <c r="E85" s="103">
        <f t="shared" si="126"/>
        <v>9.5530000000000008</v>
      </c>
      <c r="F85" s="103">
        <f t="shared" si="127"/>
        <v>14.405999999999999</v>
      </c>
      <c r="G85" s="103">
        <f t="shared" si="127"/>
        <v>6.4619999999999997</v>
      </c>
      <c r="H85" s="103">
        <f t="shared" si="128"/>
        <v>28.962000000000003</v>
      </c>
      <c r="I85" s="169">
        <f t="shared" si="129"/>
        <v>0</v>
      </c>
      <c r="J85" s="103">
        <f t="shared" ref="J85:J91" si="130">IF($C85&lt;=$D$1,J84,0)</f>
        <v>0.63499999999999801</v>
      </c>
      <c r="K85" s="289">
        <v>3.536999999999999</v>
      </c>
      <c r="L85" s="285">
        <v>21.449574021587129</v>
      </c>
      <c r="M85" s="285">
        <v>42.953269015623661</v>
      </c>
      <c r="N85" s="284"/>
      <c r="O85" s="285">
        <v>20.70589973681798</v>
      </c>
      <c r="P85" s="285">
        <v>31.058849605226971</v>
      </c>
      <c r="Q85" s="285">
        <v>48.384478142781923</v>
      </c>
      <c r="R85" s="288">
        <v>8.8489294779623542</v>
      </c>
      <c r="S85" s="270">
        <f t="shared" si="124"/>
        <v>59.383000000000003</v>
      </c>
      <c r="T85" s="271">
        <f t="shared" si="124"/>
        <v>68.574843037210783</v>
      </c>
      <c r="U85" s="272">
        <f t="shared" si="124"/>
        <v>108.99815696278922</v>
      </c>
      <c r="V85" s="272">
        <f t="shared" si="125"/>
        <v>236.95600000000002</v>
      </c>
      <c r="W85" s="47"/>
      <c r="X85" s="47"/>
      <c r="Y85" s="47"/>
      <c r="Z85" s="47"/>
    </row>
    <row r="86" spans="1:29" s="2" customFormat="1" ht="16.8" x14ac:dyDescent="0.2">
      <c r="B86" s="111"/>
      <c r="C86" s="148">
        <v>8</v>
      </c>
      <c r="D86" s="169">
        <f t="shared" si="126"/>
        <v>0</v>
      </c>
      <c r="E86" s="103">
        <f t="shared" si="126"/>
        <v>9.5530000000000008</v>
      </c>
      <c r="F86" s="103">
        <f t="shared" si="127"/>
        <v>14.405999999999999</v>
      </c>
      <c r="G86" s="103">
        <f t="shared" si="127"/>
        <v>6.4619999999999997</v>
      </c>
      <c r="H86" s="103">
        <f t="shared" si="128"/>
        <v>28.962000000000003</v>
      </c>
      <c r="I86" s="169">
        <f t="shared" si="129"/>
        <v>0</v>
      </c>
      <c r="J86" s="103">
        <f t="shared" si="130"/>
        <v>0.63499999999999801</v>
      </c>
      <c r="K86" s="103">
        <f t="shared" ref="K86:K91" si="131">IF($C86&lt;=$D$1,K85,0)</f>
        <v>3.536999999999999</v>
      </c>
      <c r="L86" s="289">
        <v>25.630000000000003</v>
      </c>
      <c r="M86" s="285">
        <v>45.772843037210777</v>
      </c>
      <c r="N86" s="284"/>
      <c r="O86" s="285">
        <v>19.376140572108365</v>
      </c>
      <c r="P86" s="285">
        <v>29.064210858162546</v>
      </c>
      <c r="Q86" s="285">
        <v>45.277165538266054</v>
      </c>
      <c r="R86" s="288">
        <v>8.2806399942522493</v>
      </c>
      <c r="S86" s="270">
        <f t="shared" si="124"/>
        <v>59.383000000000003</v>
      </c>
      <c r="T86" s="271">
        <f t="shared" si="124"/>
        <v>75.574843037210769</v>
      </c>
      <c r="U86" s="272">
        <f t="shared" si="124"/>
        <v>101.99815696278921</v>
      </c>
      <c r="V86" s="272">
        <f t="shared" si="125"/>
        <v>236.95599999999999</v>
      </c>
      <c r="W86" s="47"/>
      <c r="X86" s="48"/>
      <c r="Y86" s="48"/>
      <c r="Z86" s="48"/>
      <c r="AA86" s="48"/>
    </row>
    <row r="87" spans="1:29" s="2" customFormat="1" ht="16.8" x14ac:dyDescent="0.2">
      <c r="B87" s="111"/>
      <c r="C87" s="148">
        <v>9</v>
      </c>
      <c r="D87" s="169">
        <f t="shared" si="126"/>
        <v>0</v>
      </c>
      <c r="E87" s="103">
        <f t="shared" si="126"/>
        <v>9.5530000000000008</v>
      </c>
      <c r="F87" s="103">
        <f t="shared" si="127"/>
        <v>14.405999999999999</v>
      </c>
      <c r="G87" s="103">
        <f t="shared" si="127"/>
        <v>6.4619999999999997</v>
      </c>
      <c r="H87" s="103">
        <f t="shared" si="128"/>
        <v>28.962000000000003</v>
      </c>
      <c r="I87" s="169">
        <f t="shared" si="129"/>
        <v>0</v>
      </c>
      <c r="J87" s="103">
        <f t="shared" si="130"/>
        <v>0.63499999999999801</v>
      </c>
      <c r="K87" s="103">
        <f t="shared" si="131"/>
        <v>3.536999999999999</v>
      </c>
      <c r="L87" s="103">
        <f>IF($C87&lt;=$D$1,L86,0)</f>
        <v>25.630000000000003</v>
      </c>
      <c r="M87" s="289">
        <v>55.762</v>
      </c>
      <c r="N87" s="290"/>
      <c r="O87" s="285">
        <v>19.376140572108365</v>
      </c>
      <c r="P87" s="285">
        <v>29.064210858162546</v>
      </c>
      <c r="Q87" s="285">
        <v>35.28800857547683</v>
      </c>
      <c r="R87" s="288">
        <v>8.2806399942522493</v>
      </c>
      <c r="S87" s="270">
        <f t="shared" si="124"/>
        <v>59.383000000000003</v>
      </c>
      <c r="T87" s="271">
        <f t="shared" si="124"/>
        <v>85.563999999999993</v>
      </c>
      <c r="U87" s="272">
        <f t="shared" si="124"/>
        <v>92.008999999999986</v>
      </c>
      <c r="V87" s="272">
        <f t="shared" si="125"/>
        <v>236.95599999999999</v>
      </c>
      <c r="W87" s="14"/>
      <c r="X87" s="56"/>
      <c r="Y87" s="31"/>
      <c r="Z87" s="269"/>
      <c r="AA87" s="100"/>
      <c r="AB87" s="100"/>
    </row>
    <row r="88" spans="1:29" s="2" customFormat="1" ht="16.8" x14ac:dyDescent="0.2">
      <c r="B88" s="111"/>
      <c r="C88" s="148">
        <v>10</v>
      </c>
      <c r="D88" s="169">
        <f t="shared" si="126"/>
        <v>0</v>
      </c>
      <c r="E88" s="103">
        <f t="shared" si="126"/>
        <v>9.5530000000000008</v>
      </c>
      <c r="F88" s="103">
        <f t="shared" si="127"/>
        <v>14.405999999999999</v>
      </c>
      <c r="G88" s="103">
        <f t="shared" si="127"/>
        <v>6.4619999999999997</v>
      </c>
      <c r="H88" s="103">
        <f t="shared" si="128"/>
        <v>28.962000000000003</v>
      </c>
      <c r="I88" s="169">
        <f t="shared" si="129"/>
        <v>0</v>
      </c>
      <c r="J88" s="103">
        <f t="shared" si="130"/>
        <v>0.63499999999999801</v>
      </c>
      <c r="K88" s="103">
        <f t="shared" si="131"/>
        <v>3.536999999999999</v>
      </c>
      <c r="L88" s="103">
        <f>IF($C88&lt;=$D$1,L87,0)</f>
        <v>25.630000000000003</v>
      </c>
      <c r="M88" s="103">
        <f t="shared" ref="M88:N91" si="132">IF($C88&lt;=$D$1,M87,0)</f>
        <v>55.762</v>
      </c>
      <c r="N88" s="169">
        <f t="shared" si="132"/>
        <v>0</v>
      </c>
      <c r="O88" s="289">
        <v>1.5519999999999925</v>
      </c>
      <c r="P88" s="285"/>
      <c r="Q88" s="285"/>
      <c r="R88" s="288"/>
      <c r="S88" s="270">
        <f t="shared" si="124"/>
        <v>59.383000000000003</v>
      </c>
      <c r="T88" s="271">
        <f t="shared" si="124"/>
        <v>85.563999999999993</v>
      </c>
      <c r="U88" s="272">
        <f t="shared" si="124"/>
        <v>1.5519999999999925</v>
      </c>
      <c r="V88" s="272">
        <f t="shared" si="125"/>
        <v>146.499</v>
      </c>
      <c r="W88" s="14"/>
      <c r="X88" s="300"/>
      <c r="Y88" s="300"/>
    </row>
    <row r="89" spans="1:29" s="2" customFormat="1" ht="16.8" x14ac:dyDescent="0.2">
      <c r="B89" s="111"/>
      <c r="C89" s="148">
        <v>11</v>
      </c>
      <c r="D89" s="169">
        <f t="shared" si="126"/>
        <v>0</v>
      </c>
      <c r="E89" s="103">
        <f t="shared" si="126"/>
        <v>0</v>
      </c>
      <c r="F89" s="103">
        <f t="shared" si="127"/>
        <v>0</v>
      </c>
      <c r="G89" s="103">
        <f t="shared" si="127"/>
        <v>0</v>
      </c>
      <c r="H89" s="103">
        <f t="shared" si="128"/>
        <v>0</v>
      </c>
      <c r="I89" s="169">
        <f t="shared" si="129"/>
        <v>0</v>
      </c>
      <c r="J89" s="103">
        <f t="shared" si="130"/>
        <v>0</v>
      </c>
      <c r="K89" s="103">
        <f t="shared" si="131"/>
        <v>0</v>
      </c>
      <c r="L89" s="103">
        <f>IF($C89&lt;=$D$1,L88,0)</f>
        <v>0</v>
      </c>
      <c r="M89" s="103">
        <f t="shared" si="132"/>
        <v>0</v>
      </c>
      <c r="N89" s="169">
        <f t="shared" si="132"/>
        <v>0</v>
      </c>
      <c r="O89" s="103">
        <f>IF($C89&lt;=$D$1,O88,0)</f>
        <v>0</v>
      </c>
      <c r="P89" s="289"/>
      <c r="Q89" s="285"/>
      <c r="R89" s="288"/>
      <c r="S89" s="270">
        <f t="shared" si="124"/>
        <v>0</v>
      </c>
      <c r="T89" s="271">
        <f t="shared" si="124"/>
        <v>0</v>
      </c>
      <c r="U89" s="272">
        <f t="shared" si="124"/>
        <v>0</v>
      </c>
      <c r="V89" s="272">
        <f t="shared" si="125"/>
        <v>0</v>
      </c>
      <c r="W89" s="101"/>
      <c r="X89" s="31"/>
      <c r="Y89" s="31"/>
      <c r="AA89" s="102"/>
      <c r="AB89" s="102"/>
      <c r="AC89" s="102"/>
    </row>
    <row r="90" spans="1:29" s="2" customFormat="1" ht="16.8" x14ac:dyDescent="0.2">
      <c r="B90" s="111"/>
      <c r="C90" s="148">
        <v>12</v>
      </c>
      <c r="D90" s="169">
        <f t="shared" si="126"/>
        <v>0</v>
      </c>
      <c r="E90" s="103">
        <f t="shared" si="126"/>
        <v>0</v>
      </c>
      <c r="F90" s="103">
        <f t="shared" si="127"/>
        <v>0</v>
      </c>
      <c r="G90" s="103">
        <f t="shared" si="127"/>
        <v>0</v>
      </c>
      <c r="H90" s="103">
        <f t="shared" si="128"/>
        <v>0</v>
      </c>
      <c r="I90" s="169">
        <f t="shared" si="129"/>
        <v>0</v>
      </c>
      <c r="J90" s="103">
        <f t="shared" si="130"/>
        <v>0</v>
      </c>
      <c r="K90" s="103">
        <f t="shared" si="131"/>
        <v>0</v>
      </c>
      <c r="L90" s="103">
        <f>IF($C90&lt;=$D$1,L89,0)</f>
        <v>0</v>
      </c>
      <c r="M90" s="103">
        <f t="shared" si="132"/>
        <v>0</v>
      </c>
      <c r="N90" s="169">
        <f t="shared" si="132"/>
        <v>0</v>
      </c>
      <c r="O90" s="103">
        <f>IF($C90&lt;=$D$1,O89,0)</f>
        <v>0</v>
      </c>
      <c r="P90" s="103">
        <f>IF($C90&lt;=$D$1,P89,0)</f>
        <v>0</v>
      </c>
      <c r="Q90" s="289"/>
      <c r="R90" s="288"/>
      <c r="S90" s="270">
        <f t="shared" si="124"/>
        <v>0</v>
      </c>
      <c r="T90" s="271">
        <f t="shared" si="124"/>
        <v>0</v>
      </c>
      <c r="U90" s="272">
        <f t="shared" si="124"/>
        <v>0</v>
      </c>
      <c r="V90" s="272">
        <f t="shared" si="125"/>
        <v>0</v>
      </c>
      <c r="W90" s="101"/>
      <c r="X90" s="31"/>
    </row>
    <row r="91" spans="1:29" s="2" customFormat="1" ht="17.399999999999999" thickBot="1" x14ac:dyDescent="0.25">
      <c r="B91" s="111"/>
      <c r="C91" s="148">
        <v>13</v>
      </c>
      <c r="D91" s="169">
        <f t="shared" si="126"/>
        <v>0</v>
      </c>
      <c r="E91" s="103">
        <f t="shared" si="126"/>
        <v>0</v>
      </c>
      <c r="F91" s="103">
        <f t="shared" si="127"/>
        <v>0</v>
      </c>
      <c r="G91" s="103">
        <f t="shared" si="127"/>
        <v>0</v>
      </c>
      <c r="H91" s="103">
        <f t="shared" si="128"/>
        <v>0</v>
      </c>
      <c r="I91" s="169">
        <f t="shared" si="129"/>
        <v>0</v>
      </c>
      <c r="J91" s="103">
        <f t="shared" si="130"/>
        <v>0</v>
      </c>
      <c r="K91" s="103">
        <f t="shared" si="131"/>
        <v>0</v>
      </c>
      <c r="L91" s="103">
        <f>IF($C91&lt;=$D$1,L90,0)</f>
        <v>0</v>
      </c>
      <c r="M91" s="103">
        <f t="shared" si="132"/>
        <v>0</v>
      </c>
      <c r="N91" s="169">
        <f t="shared" si="132"/>
        <v>0</v>
      </c>
      <c r="O91" s="103">
        <f>IF($C91&lt;=$D$1,O90,0)</f>
        <v>0</v>
      </c>
      <c r="P91" s="103">
        <f>IF($C91&lt;=$D$1,P90,0)</f>
        <v>0</v>
      </c>
      <c r="Q91" s="103">
        <f>IF($C91&lt;=$D$1,Q90,0)</f>
        <v>0</v>
      </c>
      <c r="R91" s="206"/>
      <c r="S91" s="263">
        <f t="shared" si="124"/>
        <v>0</v>
      </c>
      <c r="T91" s="264">
        <f t="shared" si="124"/>
        <v>0</v>
      </c>
      <c r="U91" s="265">
        <f t="shared" si="124"/>
        <v>0</v>
      </c>
      <c r="V91" s="265">
        <f t="shared" si="125"/>
        <v>0</v>
      </c>
      <c r="W91" s="14"/>
      <c r="X91" s="100"/>
    </row>
    <row r="92" spans="1:29" s="2" customFormat="1" ht="16.8" x14ac:dyDescent="0.2">
      <c r="B92" s="310" t="s">
        <v>7</v>
      </c>
      <c r="C92" s="311">
        <v>0</v>
      </c>
      <c r="D92" s="171">
        <f>INDEX(D79:D91,MATCH($D$1,$C$79:$C$91,0))</f>
        <v>0</v>
      </c>
      <c r="E92" s="125">
        <f t="shared" ref="E92:G92" si="133">INDEX(E79:E91,MATCH($D$1,$C$79:$C$91,0))</f>
        <v>9.5530000000000008</v>
      </c>
      <c r="F92" s="125">
        <f t="shared" si="133"/>
        <v>14.405999999999999</v>
      </c>
      <c r="G92" s="125">
        <f t="shared" si="133"/>
        <v>6.4619999999999997</v>
      </c>
      <c r="H92" s="125">
        <v>0</v>
      </c>
      <c r="I92" s="171">
        <v>0</v>
      </c>
      <c r="J92" s="125">
        <v>0</v>
      </c>
      <c r="K92" s="125">
        <v>0</v>
      </c>
      <c r="L92" s="125">
        <v>0</v>
      </c>
      <c r="M92" s="125">
        <v>0</v>
      </c>
      <c r="N92" s="171">
        <v>0</v>
      </c>
      <c r="O92" s="125">
        <v>0</v>
      </c>
      <c r="P92" s="125">
        <v>0</v>
      </c>
      <c r="Q92" s="125">
        <v>0</v>
      </c>
      <c r="R92" s="208">
        <v>0</v>
      </c>
      <c r="S92" s="240">
        <f t="shared" ref="S92:V92" si="134">INDEX($D$46:$D$58,MATCH($D$1,$C$46:$C$58,0))</f>
        <v>4.3999999999999997E-2</v>
      </c>
      <c r="T92" s="126">
        <f t="shared" si="134"/>
        <v>4.3999999999999997E-2</v>
      </c>
      <c r="U92" s="225">
        <f t="shared" si="134"/>
        <v>4.3999999999999997E-2</v>
      </c>
      <c r="V92" s="225">
        <f t="shared" si="134"/>
        <v>4.3999999999999997E-2</v>
      </c>
      <c r="W92" s="20"/>
      <c r="X92" s="31"/>
    </row>
    <row r="93" spans="1:29" s="2" customFormat="1" ht="16.5" customHeight="1" x14ac:dyDescent="0.2">
      <c r="B93" s="315" t="s">
        <v>8</v>
      </c>
      <c r="C93" s="319">
        <v>0</v>
      </c>
      <c r="D93" s="173">
        <f>IF(D$9&lt;=$D$2,D92-D76,0)</f>
        <v>-0.67517001390060749</v>
      </c>
      <c r="E93" s="85">
        <f t="shared" ref="E93:V93" si="135">IF(E$9&lt;=$D$2,E92-E76,0)</f>
        <v>9.1151155206728092</v>
      </c>
      <c r="F93" s="85">
        <f t="shared" si="135"/>
        <v>4.9910218008213469</v>
      </c>
      <c r="G93" s="85">
        <f t="shared" ref="G93:O93" si="136">IF(G$9&lt;=$D$2,G92-G76,0)</f>
        <v>-8.2776669690522322</v>
      </c>
      <c r="H93" s="85">
        <f t="shared" si="136"/>
        <v>-4.9125892674689347</v>
      </c>
      <c r="I93" s="173">
        <f t="shared" si="136"/>
        <v>0</v>
      </c>
      <c r="J93" s="85">
        <f t="shared" si="136"/>
        <v>-2.645592233005992</v>
      </c>
      <c r="K93" s="85">
        <f t="shared" si="136"/>
        <v>-9.2370737988500426</v>
      </c>
      <c r="L93" s="85">
        <f t="shared" si="136"/>
        <v>-16.734412328903428</v>
      </c>
      <c r="M93" s="85">
        <f t="shared" si="136"/>
        <v>-24.824433370063915</v>
      </c>
      <c r="N93" s="173">
        <f t="shared" si="136"/>
        <v>0</v>
      </c>
      <c r="O93" s="85">
        <f t="shared" si="136"/>
        <v>-12.009711548372577</v>
      </c>
      <c r="P93" s="85">
        <f>IF(P$9&lt;=$D$2,P92-P76,0)</f>
        <v>0</v>
      </c>
      <c r="Q93" s="85">
        <f>IF(Q$9&lt;=$D$2,Q92-Q76,0)</f>
        <v>0</v>
      </c>
      <c r="R93" s="210">
        <f>IF(R$9&lt;=$D$2,R92-R76,0)</f>
        <v>0</v>
      </c>
      <c r="S93" s="241">
        <f t="shared" si="135"/>
        <v>-30.136288928927616</v>
      </c>
      <c r="T93" s="86">
        <f t="shared" si="135"/>
        <v>-53.397511730823382</v>
      </c>
      <c r="U93" s="226">
        <f t="shared" si="135"/>
        <v>0</v>
      </c>
      <c r="V93" s="226">
        <f t="shared" si="135"/>
        <v>0</v>
      </c>
      <c r="W93" s="21"/>
    </row>
    <row r="94" spans="1:29" s="2" customFormat="1" ht="17.25" customHeight="1" thickBot="1" x14ac:dyDescent="0.25">
      <c r="B94" s="317" t="s">
        <v>9</v>
      </c>
      <c r="C94" s="318">
        <v>0</v>
      </c>
      <c r="D94" s="175">
        <f>IF($D$2&lt;D$9,0,IF(AND(D76=0,D92=0),1,IF(AND(D76=0,D92&gt;0),2,IF(D92&lt;0,0,(D92/D76)))))</f>
        <v>0</v>
      </c>
      <c r="E94" s="127">
        <f t="shared" ref="E94:V94" si="137">IF($D$2&lt;E$9,0,IF(AND(E76=0,E92=0),1,IF(AND(E76=0,E92&gt;0),2,IF(E92&lt;0,0,(E92/E76)))))</f>
        <v>21.816256229675393</v>
      </c>
      <c r="F94" s="127">
        <f t="shared" si="137"/>
        <v>1.530115067208202</v>
      </c>
      <c r="G94" s="127">
        <f t="shared" ref="G94:O94" si="138">IF($D$2&lt;G$9,0,IF(AND(G76=0,G92=0),1,IF(AND(G76=0,G92&gt;0),2,IF(G92&lt;0,0,(G92/G76)))))</f>
        <v>0.43840881979001117</v>
      </c>
      <c r="H94" s="127">
        <f t="shared" si="138"/>
        <v>0</v>
      </c>
      <c r="I94" s="175">
        <f t="shared" si="138"/>
        <v>1</v>
      </c>
      <c r="J94" s="127">
        <f t="shared" si="138"/>
        <v>0</v>
      </c>
      <c r="K94" s="127">
        <f t="shared" si="138"/>
        <v>0</v>
      </c>
      <c r="L94" s="127">
        <f t="shared" si="138"/>
        <v>0</v>
      </c>
      <c r="M94" s="127">
        <f t="shared" si="138"/>
        <v>0</v>
      </c>
      <c r="N94" s="175">
        <f t="shared" si="138"/>
        <v>1</v>
      </c>
      <c r="O94" s="127">
        <f t="shared" si="138"/>
        <v>0</v>
      </c>
      <c r="P94" s="127">
        <f>IF($D$2&lt;P$9,0,IF(AND(P76=0,P92=0),1,IF(AND(P76=0,P92&gt;0),2,IF(P92&lt;0,0,(P92/P76)))))</f>
        <v>0</v>
      </c>
      <c r="Q94" s="127">
        <f>IF($D$2&lt;Q$9,0,IF(AND(Q76=0,Q92=0),1,IF(AND(Q76=0,Q92&gt;0),2,IF(Q92&lt;0,0,(Q92/Q76)))))</f>
        <v>0</v>
      </c>
      <c r="R94" s="212">
        <f>IF($D$2&lt;R$9,0,IF(AND(R76=0,R92=0),1,IF(AND(R76=0,R92&gt;0),2,IF(R92&lt;0,0,(R92/R76)))))</f>
        <v>0</v>
      </c>
      <c r="S94" s="242">
        <f t="shared" si="137"/>
        <v>1.4579051944670508E-3</v>
      </c>
      <c r="T94" s="128">
        <f t="shared" si="137"/>
        <v>8.2333000274433074E-4</v>
      </c>
      <c r="U94" s="227">
        <f t="shared" si="137"/>
        <v>0</v>
      </c>
      <c r="V94" s="227">
        <f t="shared" si="137"/>
        <v>0</v>
      </c>
      <c r="W94" s="22"/>
    </row>
    <row r="95" spans="1:29" s="2" customFormat="1" ht="16.5" customHeight="1" x14ac:dyDescent="0.2">
      <c r="B95" s="129" t="str">
        <f>"Week "&amp;$D$1&amp;" View"</f>
        <v>Week 10 View</v>
      </c>
      <c r="C95" s="149"/>
      <c r="D95" s="177">
        <f>INDEX(D79:D91,MATCH($D$1,$C$13:$C$25,0))</f>
        <v>0</v>
      </c>
      <c r="E95" s="91">
        <f t="shared" ref="E95:V95" si="139">INDEX(E79:E91,MATCH($D$1,$C$13:$C$25,0))</f>
        <v>9.5530000000000008</v>
      </c>
      <c r="F95" s="91">
        <f t="shared" si="139"/>
        <v>14.405999999999999</v>
      </c>
      <c r="G95" s="91">
        <f t="shared" ref="G95:O95" si="140">INDEX(G79:G91,MATCH($D$1,$C$13:$C$25,0))</f>
        <v>6.4619999999999997</v>
      </c>
      <c r="H95" s="130">
        <f t="shared" si="140"/>
        <v>28.962000000000003</v>
      </c>
      <c r="I95" s="281">
        <f t="shared" si="140"/>
        <v>0</v>
      </c>
      <c r="J95" s="91">
        <f t="shared" si="140"/>
        <v>0.63499999999999801</v>
      </c>
      <c r="K95" s="91">
        <f t="shared" si="140"/>
        <v>3.536999999999999</v>
      </c>
      <c r="L95" s="91">
        <f t="shared" si="140"/>
        <v>25.630000000000003</v>
      </c>
      <c r="M95" s="91">
        <f t="shared" si="140"/>
        <v>55.762</v>
      </c>
      <c r="N95" s="177">
        <f t="shared" si="140"/>
        <v>0</v>
      </c>
      <c r="O95" s="91">
        <f t="shared" si="140"/>
        <v>1.5519999999999925</v>
      </c>
      <c r="P95" s="91">
        <f>INDEX(P79:P91,MATCH($D$1,$C$13:$C$25,0))</f>
        <v>0</v>
      </c>
      <c r="Q95" s="91">
        <f>INDEX(Q79:Q91,MATCH($D$1,$C$13:$C$25,0))</f>
        <v>0</v>
      </c>
      <c r="R95" s="214">
        <f>INDEX(R79:R91,MATCH($D$1,$C$13:$C$25,0))</f>
        <v>0</v>
      </c>
      <c r="S95" s="243">
        <f t="shared" si="139"/>
        <v>59.383000000000003</v>
      </c>
      <c r="T95" s="131">
        <f t="shared" si="139"/>
        <v>85.563999999999993</v>
      </c>
      <c r="U95" s="244">
        <f t="shared" si="139"/>
        <v>1.5519999999999925</v>
      </c>
      <c r="V95" s="228">
        <f t="shared" si="139"/>
        <v>146.499</v>
      </c>
      <c r="W95" s="23"/>
    </row>
    <row r="96" spans="1:29" s="2" customFormat="1" ht="16.5" customHeight="1" thickBot="1" x14ac:dyDescent="0.25">
      <c r="B96" s="132" t="s">
        <v>23</v>
      </c>
      <c r="C96" s="150"/>
      <c r="D96" s="179">
        <f>IFERROR(D95/$S95,0)</f>
        <v>0</v>
      </c>
      <c r="E96" s="133">
        <f>IFERROR(E95/$S95,0)</f>
        <v>0.16087095633430443</v>
      </c>
      <c r="F96" s="133">
        <f>IFERROR(F95/$S95,0)</f>
        <v>0.24259468197969114</v>
      </c>
      <c r="G96" s="133">
        <f t="shared" ref="G96:O96" si="141">IFERROR(G95/$S95,0)</f>
        <v>0.10881902227910344</v>
      </c>
      <c r="H96" s="133">
        <f t="shared" si="141"/>
        <v>0.48771533940690098</v>
      </c>
      <c r="I96" s="188">
        <f t="shared" si="141"/>
        <v>0</v>
      </c>
      <c r="J96" s="279">
        <f t="shared" si="141"/>
        <v>1.0693296061162252E-2</v>
      </c>
      <c r="K96" s="133">
        <f t="shared" si="141"/>
        <v>5.9562501052489752E-2</v>
      </c>
      <c r="L96" s="133">
        <f t="shared" si="141"/>
        <v>0.43160500479935338</v>
      </c>
      <c r="M96" s="133">
        <f t="shared" si="141"/>
        <v>0.93902295269689973</v>
      </c>
      <c r="N96" s="179">
        <f t="shared" si="141"/>
        <v>0</v>
      </c>
      <c r="O96" s="133">
        <f t="shared" si="141"/>
        <v>2.6135425963659507E-2</v>
      </c>
      <c r="P96" s="133">
        <f t="shared" ref="P96:R96" si="142">IFERROR(P95/$T95,0)</f>
        <v>0</v>
      </c>
      <c r="Q96" s="133">
        <f t="shared" si="142"/>
        <v>0</v>
      </c>
      <c r="R96" s="216">
        <f t="shared" si="142"/>
        <v>0</v>
      </c>
      <c r="S96" s="179">
        <f>IFERROR(S95/$V95,0)</f>
        <v>0.40534747677458555</v>
      </c>
      <c r="T96" s="133">
        <f>IFERROR(T95/$V95,0)</f>
        <v>0.5840585942566161</v>
      </c>
      <c r="U96" s="189">
        <f>IFERROR(U95/$V95,0)</f>
        <v>1.059392896879837E-2</v>
      </c>
      <c r="V96" s="229"/>
      <c r="W96" s="23"/>
    </row>
    <row r="97" spans="1:23" s="2" customFormat="1" ht="17.25" customHeight="1" thickBot="1" x14ac:dyDescent="0.25">
      <c r="B97" s="135" t="s">
        <v>24</v>
      </c>
      <c r="C97" s="151"/>
      <c r="D97" s="180"/>
      <c r="E97" s="136"/>
      <c r="F97" s="136"/>
      <c r="G97" s="136"/>
      <c r="H97" s="136"/>
      <c r="I97" s="282"/>
      <c r="J97" s="136"/>
      <c r="K97" s="136"/>
      <c r="L97" s="136"/>
      <c r="M97" s="278"/>
      <c r="N97" s="282"/>
      <c r="O97" s="136"/>
      <c r="P97" s="136"/>
      <c r="Q97" s="136"/>
      <c r="R97" s="218"/>
      <c r="S97" s="245"/>
      <c r="T97" s="137"/>
      <c r="U97" s="246"/>
      <c r="V97" s="138"/>
      <c r="W97" s="22"/>
    </row>
    <row r="98" spans="1:23" s="2" customFormat="1" ht="16.8" outlineLevel="1" x14ac:dyDescent="0.2">
      <c r="B98" s="310" t="s">
        <v>10</v>
      </c>
      <c r="C98" s="311">
        <v>0</v>
      </c>
      <c r="D98" s="171">
        <f>IF(D$9&lt;=$D$2,D92,0)</f>
        <v>0</v>
      </c>
      <c r="E98" s="125">
        <f t="shared" ref="E98:R98" si="143">IF(E$9&lt;=$D$2,E92+D98,0)</f>
        <v>9.5530000000000008</v>
      </c>
      <c r="F98" s="125">
        <f t="shared" si="143"/>
        <v>23.959</v>
      </c>
      <c r="G98" s="125">
        <f t="shared" ref="G98:O98" si="144">IF(G$9&lt;=$D$2,G92+F98,0)</f>
        <v>30.420999999999999</v>
      </c>
      <c r="H98" s="125">
        <f t="shared" si="144"/>
        <v>30.420999999999999</v>
      </c>
      <c r="I98" s="171">
        <f t="shared" si="144"/>
        <v>30.420999999999999</v>
      </c>
      <c r="J98" s="125">
        <f t="shared" si="144"/>
        <v>30.420999999999999</v>
      </c>
      <c r="K98" s="125">
        <f t="shared" si="144"/>
        <v>30.420999999999999</v>
      </c>
      <c r="L98" s="125">
        <f t="shared" si="144"/>
        <v>30.420999999999999</v>
      </c>
      <c r="M98" s="125">
        <f t="shared" si="144"/>
        <v>30.420999999999999</v>
      </c>
      <c r="N98" s="171">
        <f t="shared" si="144"/>
        <v>30.420999999999999</v>
      </c>
      <c r="O98" s="125">
        <f t="shared" si="144"/>
        <v>30.420999999999999</v>
      </c>
      <c r="P98" s="125">
        <f t="shared" si="143"/>
        <v>0</v>
      </c>
      <c r="Q98" s="125">
        <f t="shared" si="143"/>
        <v>0</v>
      </c>
      <c r="R98" s="208">
        <f t="shared" si="143"/>
        <v>0</v>
      </c>
      <c r="S98" s="247">
        <f>IFERROR(INDEX(S$13:S$25,$D$1,0)/INDEX($V$13:$V$25,$D$1,0),0)</f>
        <v>0.40298749594429339</v>
      </c>
      <c r="T98" s="140">
        <f>IFERROR(INDEX(T$13:T$25,$D$1,0)/INDEX($V$13:$V$25,$D$1,0),0)</f>
        <v>0.58133251803229591</v>
      </c>
      <c r="U98" s="248">
        <f>IFERROR(INDEX(U$13:U$25,$D$1,0)/INDEX($V$13:$V$25,$D$1,0),0)</f>
        <v>1.5679986023410742E-2</v>
      </c>
      <c r="V98" s="230" t="s">
        <v>11</v>
      </c>
      <c r="W98"/>
    </row>
    <row r="99" spans="1:23" s="2" customFormat="1" ht="16.5" customHeight="1" outlineLevel="1" x14ac:dyDescent="0.2">
      <c r="B99" s="315" t="s">
        <v>12</v>
      </c>
      <c r="C99" s="316">
        <v>0</v>
      </c>
      <c r="D99" s="173">
        <f t="shared" ref="D99:E99" si="145">IF(D$27=0,0,IF(D$9&lt;=$D$2,E98-D77,E98-D77))</f>
        <v>8.8778299860993926</v>
      </c>
      <c r="E99" s="85">
        <f t="shared" si="145"/>
        <v>22.8459455067722</v>
      </c>
      <c r="F99" s="85">
        <f>IF(F$27=0,0,IF(F$9&lt;=$D$2,H98-F77,H98-F77))</f>
        <v>19.892967307593551</v>
      </c>
      <c r="G99" s="85">
        <f t="shared" ref="G99:O99" si="146">IF(G$27=0,0,IF(G$9&lt;=$D$2,I98-G77,I98-G77))</f>
        <v>5.1533003385413174</v>
      </c>
      <c r="H99" s="85">
        <f t="shared" si="146"/>
        <v>0.24071107107238277</v>
      </c>
      <c r="I99" s="173">
        <f t="shared" si="146"/>
        <v>0</v>
      </c>
      <c r="J99" s="85">
        <f t="shared" si="146"/>
        <v>-2.4048811619336092</v>
      </c>
      <c r="K99" s="85">
        <f t="shared" si="146"/>
        <v>-11.64195496078365</v>
      </c>
      <c r="L99" s="85">
        <f t="shared" si="146"/>
        <v>-28.376367289687074</v>
      </c>
      <c r="M99" s="85">
        <f t="shared" si="146"/>
        <v>-53.200800659750989</v>
      </c>
      <c r="N99" s="173">
        <f t="shared" si="146"/>
        <v>0</v>
      </c>
      <c r="O99" s="85">
        <f t="shared" si="146"/>
        <v>-95.631512208123567</v>
      </c>
      <c r="P99" s="85">
        <f t="shared" ref="P99:R99" si="147">IF(P$27=0,0,IF(P$9&lt;=$D$2,R98-P77,R98-P77))</f>
        <v>0</v>
      </c>
      <c r="Q99" s="85">
        <f t="shared" si="147"/>
        <v>0</v>
      </c>
      <c r="R99" s="210">
        <f t="shared" si="147"/>
        <v>0</v>
      </c>
      <c r="S99" s="249">
        <f t="shared" ref="S99:U100" si="148">S66</f>
        <v>0</v>
      </c>
      <c r="T99" s="89">
        <f t="shared" si="148"/>
        <v>0</v>
      </c>
      <c r="U99" s="250">
        <f t="shared" si="148"/>
        <v>0</v>
      </c>
      <c r="V99" s="231" t="s">
        <v>13</v>
      </c>
      <c r="W99" s="25"/>
    </row>
    <row r="100" spans="1:23" ht="16.5" customHeight="1" thickBot="1" x14ac:dyDescent="0.25">
      <c r="B100" s="317" t="s">
        <v>9</v>
      </c>
      <c r="C100" s="318">
        <v>0</v>
      </c>
      <c r="D100" s="175">
        <f>IF($D$2&lt;D$9,0,IF(AND(D77=0,D98=0),1,IF(AND(D77=0,D98&gt;0),2,IF(D98&lt;0,0,(D98/D77)))))</f>
        <v>0</v>
      </c>
      <c r="E100" s="127">
        <f t="shared" ref="E100:F100" si="149">IF($D$2&lt;E$9,0,IF(AND(E77=0,E98=0),1,IF(AND(E77=0,E98&gt;0),2,IF(E98&lt;0,0,(E98/E77)))))</f>
        <v>8.582688500988672</v>
      </c>
      <c r="F100" s="127">
        <f t="shared" si="149"/>
        <v>2.2757338146642438</v>
      </c>
      <c r="G100" s="127">
        <f t="shared" ref="G100:O100" si="150">IF($D$2&lt;G$9,0,IF(AND(G77=0,G98=0),1,IF(AND(G77=0,G98&gt;0),2,IF(G98&lt;0,0,(G98/G77)))))</f>
        <v>1.2039481396243501</v>
      </c>
      <c r="H100" s="127">
        <f t="shared" si="150"/>
        <v>1.0079757709291399</v>
      </c>
      <c r="I100" s="175">
        <f t="shared" si="150"/>
        <v>1.0079757709291399</v>
      </c>
      <c r="J100" s="127">
        <f t="shared" si="150"/>
        <v>0.92673826027487061</v>
      </c>
      <c r="K100" s="127">
        <f t="shared" si="150"/>
        <v>0.72322546117747222</v>
      </c>
      <c r="L100" s="127">
        <f t="shared" si="150"/>
        <v>0.51738711106093649</v>
      </c>
      <c r="M100" s="127">
        <f t="shared" si="150"/>
        <v>0.36379269233605843</v>
      </c>
      <c r="N100" s="175">
        <f t="shared" si="150"/>
        <v>0.36379269233605843</v>
      </c>
      <c r="O100" s="127">
        <f t="shared" si="150"/>
        <v>0.31810644104209657</v>
      </c>
      <c r="P100" s="127">
        <f>IF($D$2&lt;P$9,0,IF(AND(P77=0,P98=0),1,IF(AND(P77=0,P98&gt;0),2,IF(P98&lt;0,0,(P98/P77)))))</f>
        <v>0</v>
      </c>
      <c r="Q100" s="127">
        <f>IF($D$2&lt;Q$9,0,IF(AND(Q77=0,Q98=0),1,IF(AND(Q77=0,Q98&gt;0),2,IF(Q98&lt;0,0,(Q98/Q77)))))</f>
        <v>0</v>
      </c>
      <c r="R100" s="212">
        <f>IF($D$2&lt;R$9,0,IF(AND(R77=0,R98=0),1,IF(AND(R77=0,R98&gt;0),2,IF(R98&lt;0,0,(R98/R77)))))</f>
        <v>0</v>
      </c>
      <c r="S100" s="251">
        <f t="shared" si="148"/>
        <v>0</v>
      </c>
      <c r="T100" s="141">
        <f t="shared" si="148"/>
        <v>0</v>
      </c>
      <c r="U100" s="252">
        <f t="shared" si="148"/>
        <v>0</v>
      </c>
      <c r="V100" s="232" t="s">
        <v>14</v>
      </c>
      <c r="W100" s="28"/>
    </row>
    <row r="101" spans="1:23" customFormat="1" ht="16.5" hidden="1" customHeight="1" outlineLevel="1" x14ac:dyDescent="0.2">
      <c r="A101" s="1"/>
      <c r="B101" s="326" t="s">
        <v>45</v>
      </c>
      <c r="C101" s="327"/>
      <c r="D101" s="182">
        <v>0.91700000000000004</v>
      </c>
      <c r="E101" s="87">
        <v>-2.9000000000000026E-2</v>
      </c>
      <c r="F101" s="87">
        <v>0.49599999999999989</v>
      </c>
      <c r="G101" s="87">
        <v>3.0100000000000002</v>
      </c>
      <c r="H101" s="87">
        <v>5.5220000000000002</v>
      </c>
      <c r="I101" s="182">
        <v>0.91099999999999959</v>
      </c>
      <c r="J101" s="87">
        <v>3.2859999999999996</v>
      </c>
      <c r="K101" s="87">
        <v>9.0549999999999997</v>
      </c>
      <c r="L101" s="87">
        <v>13.869999999999997</v>
      </c>
      <c r="M101" s="87">
        <v>26.949000000000005</v>
      </c>
      <c r="N101" s="182">
        <v>0</v>
      </c>
      <c r="O101" s="87">
        <v>3.3140000000000072</v>
      </c>
      <c r="P101" s="87">
        <v>9.86</v>
      </c>
      <c r="Q101" s="87">
        <v>27.698999999999998</v>
      </c>
      <c r="R101" s="220">
        <v>101.289</v>
      </c>
      <c r="S101" s="253">
        <f>SUM(D101:H101)</f>
        <v>9.9160000000000004</v>
      </c>
      <c r="T101" s="90">
        <f>SUM(I101:M101)</f>
        <v>54.070999999999998</v>
      </c>
      <c r="U101" s="233">
        <f>SUM(N101:R101)</f>
        <v>142.16200000000001</v>
      </c>
      <c r="V101" s="233">
        <f>SUM(S101:U101)</f>
        <v>206.149</v>
      </c>
    </row>
    <row r="102" spans="1:23" ht="16.5" hidden="1" customHeight="1" collapsed="1" thickBot="1" x14ac:dyDescent="0.25">
      <c r="B102" s="322" t="s">
        <v>46</v>
      </c>
      <c r="C102" s="323"/>
      <c r="D102" s="183">
        <v>-3.0000000000000001E-3</v>
      </c>
      <c r="E102" s="114">
        <v>0.50700000000000001</v>
      </c>
      <c r="F102" s="114">
        <v>1.2589999999999999</v>
      </c>
      <c r="G102" s="114">
        <v>23.018000000000001</v>
      </c>
      <c r="H102" s="114">
        <v>8.9160000000000039</v>
      </c>
      <c r="I102" s="183">
        <v>1.4249999999999972</v>
      </c>
      <c r="J102" s="114">
        <v>8.804000000000002</v>
      </c>
      <c r="K102" s="114">
        <v>15.960999999999999</v>
      </c>
      <c r="L102" s="114">
        <v>12.954999999999998</v>
      </c>
      <c r="M102" s="114">
        <v>66.221999999999994</v>
      </c>
      <c r="N102" s="183">
        <v>2.4840000000000089</v>
      </c>
      <c r="O102" s="108">
        <v>11.998999999999995</v>
      </c>
      <c r="P102" s="108">
        <v>22.496000000000009</v>
      </c>
      <c r="Q102" s="108">
        <v>19.794999999999987</v>
      </c>
      <c r="R102" s="222">
        <v>112.63000000000002</v>
      </c>
      <c r="S102" s="254">
        <f>SUM(D102:H102)</f>
        <v>33.697000000000003</v>
      </c>
      <c r="T102" s="116">
        <f>SUM(I102:M102)</f>
        <v>105.36699999999999</v>
      </c>
      <c r="U102" s="234">
        <f>SUM(N102:R102)</f>
        <v>169.40400000000002</v>
      </c>
      <c r="V102" s="234">
        <f>SUM(S102:U102)</f>
        <v>308.46800000000002</v>
      </c>
      <c r="W102" s="28"/>
    </row>
    <row r="103" spans="1:23" ht="16.5" customHeight="1" x14ac:dyDescent="0.2">
      <c r="E103" s="36"/>
    </row>
    <row r="129" spans="4:17" ht="16.5" customHeight="1" x14ac:dyDescent="0.2"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</row>
  </sheetData>
  <mergeCells count="39">
    <mergeCell ref="B36:C36"/>
    <mergeCell ref="B68:C68"/>
    <mergeCell ref="B69:C69"/>
    <mergeCell ref="B101:C101"/>
    <mergeCell ref="B102:C102"/>
    <mergeCell ref="B100:C100"/>
    <mergeCell ref="B98:C98"/>
    <mergeCell ref="B99:C99"/>
    <mergeCell ref="B94:C94"/>
    <mergeCell ref="V72:V73"/>
    <mergeCell ref="B93:C93"/>
    <mergeCell ref="B66:C66"/>
    <mergeCell ref="T39:T40"/>
    <mergeCell ref="B71:V71"/>
    <mergeCell ref="B67:C67"/>
    <mergeCell ref="B59:C59"/>
    <mergeCell ref="U72:U73"/>
    <mergeCell ref="B60:C60"/>
    <mergeCell ref="B61:C61"/>
    <mergeCell ref="S72:S73"/>
    <mergeCell ref="T72:T73"/>
    <mergeCell ref="B65:C65"/>
    <mergeCell ref="B92:C92"/>
    <mergeCell ref="B5:V5"/>
    <mergeCell ref="V39:V40"/>
    <mergeCell ref="S39:S40"/>
    <mergeCell ref="B27:C27"/>
    <mergeCell ref="U39:U40"/>
    <mergeCell ref="S6:S7"/>
    <mergeCell ref="T6:T7"/>
    <mergeCell ref="U6:U7"/>
    <mergeCell ref="V6:V7"/>
    <mergeCell ref="B26:C26"/>
    <mergeCell ref="B32:C32"/>
    <mergeCell ref="B33:C33"/>
    <mergeCell ref="B28:C28"/>
    <mergeCell ref="B34:C34"/>
    <mergeCell ref="B38:V38"/>
    <mergeCell ref="B35:C35"/>
  </mergeCells>
  <conditionalFormatting sqref="D12">
    <cfRule type="expression" dxfId="4062" priority="1947" stopIfTrue="1">
      <formula>$C12=D$7</formula>
    </cfRule>
    <cfRule type="expression" dxfId="4061" priority="1948" stopIfTrue="1">
      <formula>$C12&lt;D$7</formula>
    </cfRule>
  </conditionalFormatting>
  <conditionalFormatting sqref="D13">
    <cfRule type="cellIs" dxfId="4060" priority="129" operator="between">
      <formula>D12*0.95</formula>
      <formula>D12*1.2</formula>
    </cfRule>
    <cfRule type="cellIs" dxfId="4059" priority="128" operator="greaterThan">
      <formula>D12*120%</formula>
    </cfRule>
    <cfRule type="cellIs" dxfId="4058" priority="127" operator="lessThan">
      <formula>D12*95%</formula>
    </cfRule>
    <cfRule type="expression" priority="125">
      <formula>$C13=D$5</formula>
    </cfRule>
    <cfRule type="cellIs" dxfId="4057" priority="126" stopIfTrue="1" operator="equal">
      <formula>0</formula>
    </cfRule>
  </conditionalFormatting>
  <conditionalFormatting sqref="D14">
    <cfRule type="expression" dxfId="4056" priority="1500" stopIfTrue="1">
      <formula>$C14&lt;D$7</formula>
    </cfRule>
    <cfRule type="expression" dxfId="4055" priority="1502" stopIfTrue="1">
      <formula>$C14&lt;D$7</formula>
    </cfRule>
    <cfRule type="expression" dxfId="4054" priority="1501" stopIfTrue="1">
      <formula>$C14=D$7</formula>
    </cfRule>
    <cfRule type="expression" dxfId="4053" priority="1499" stopIfTrue="1">
      <formula>$C14=D$7</formula>
    </cfRule>
    <cfRule type="expression" dxfId="4052" priority="1498" stopIfTrue="1">
      <formula>$C14&lt;D$7</formula>
    </cfRule>
    <cfRule type="expression" dxfId="4051" priority="1497" stopIfTrue="1">
      <formula>$C14=D$7</formula>
    </cfRule>
  </conditionalFormatting>
  <conditionalFormatting sqref="D14:D15">
    <cfRule type="expression" dxfId="4050" priority="219" stopIfTrue="1">
      <formula>$C14&lt;D$7</formula>
    </cfRule>
    <cfRule type="expression" dxfId="4049" priority="218" stopIfTrue="1">
      <formula>$C14=D$7</formula>
    </cfRule>
  </conditionalFormatting>
  <conditionalFormatting sqref="D15">
    <cfRule type="expression" dxfId="4048" priority="217" stopIfTrue="1">
      <formula>$C15&lt;D$7</formula>
    </cfRule>
    <cfRule type="expression" dxfId="4047" priority="216" stopIfTrue="1">
      <formula>$C15=D$7</formula>
    </cfRule>
    <cfRule type="expression" dxfId="4046" priority="215" stopIfTrue="1">
      <formula>$C15&lt;D$7</formula>
    </cfRule>
    <cfRule type="expression" dxfId="4045" priority="214" stopIfTrue="1">
      <formula>$C15=D$7</formula>
    </cfRule>
  </conditionalFormatting>
  <conditionalFormatting sqref="D16">
    <cfRule type="expression" dxfId="4044" priority="230" stopIfTrue="1">
      <formula>$C16=D$7</formula>
    </cfRule>
    <cfRule type="expression" dxfId="4043" priority="231" stopIfTrue="1">
      <formula>$C16&lt;D$7</formula>
    </cfRule>
    <cfRule type="expression" dxfId="4042" priority="232" stopIfTrue="1">
      <formula>$C16=D$7</formula>
    </cfRule>
    <cfRule type="expression" dxfId="4041" priority="233" stopIfTrue="1">
      <formula>$C16&lt;D$7</formula>
    </cfRule>
    <cfRule type="expression" dxfId="4040" priority="234" stopIfTrue="1">
      <formula>$C16=D$7</formula>
    </cfRule>
    <cfRule type="expression" dxfId="4039" priority="235" stopIfTrue="1">
      <formula>$C16&lt;D$7</formula>
    </cfRule>
  </conditionalFormatting>
  <conditionalFormatting sqref="D17">
    <cfRule type="expression" dxfId="4038" priority="62" stopIfTrue="1">
      <formula>$C17=D$7</formula>
    </cfRule>
    <cfRule type="expression" dxfId="4037" priority="60" stopIfTrue="1">
      <formula>$C17=D$7</formula>
    </cfRule>
    <cfRule type="expression" dxfId="4036" priority="61" stopIfTrue="1">
      <formula>$C17&lt;D$7</formula>
    </cfRule>
    <cfRule type="expression" dxfId="4035" priority="63" stopIfTrue="1">
      <formula>$C17&lt;D$7</formula>
    </cfRule>
    <cfRule type="expression" dxfId="4034" priority="64" stopIfTrue="1">
      <formula>$C17=D$7</formula>
    </cfRule>
    <cfRule type="expression" dxfId="4033" priority="65" stopIfTrue="1">
      <formula>$C17&lt;D$7</formula>
    </cfRule>
  </conditionalFormatting>
  <conditionalFormatting sqref="D18">
    <cfRule type="expression" dxfId="4032" priority="279" stopIfTrue="1">
      <formula>$C18&lt;D$7</formula>
    </cfRule>
    <cfRule type="expression" dxfId="4031" priority="278" stopIfTrue="1">
      <formula>$C18=D$7</formula>
    </cfRule>
    <cfRule type="expression" dxfId="4030" priority="276" stopIfTrue="1">
      <formula>$C18=D$7</formula>
    </cfRule>
    <cfRule type="expression" dxfId="4029" priority="275" stopIfTrue="1">
      <formula>$C18&lt;D$7</formula>
    </cfRule>
    <cfRule type="expression" dxfId="4028" priority="274" stopIfTrue="1">
      <formula>$C18=D$7</formula>
    </cfRule>
    <cfRule type="expression" dxfId="4027" priority="277" stopIfTrue="1">
      <formula>$C18&lt;D$7</formula>
    </cfRule>
  </conditionalFormatting>
  <conditionalFormatting sqref="D19">
    <cfRule type="expression" dxfId="4026" priority="306" stopIfTrue="1">
      <formula>$C19=D$7</formula>
    </cfRule>
    <cfRule type="expression" dxfId="4025" priority="307" stopIfTrue="1">
      <formula>$C19&lt;D$7</formula>
    </cfRule>
    <cfRule type="expression" dxfId="4024" priority="304" stopIfTrue="1">
      <formula>$C19=D$7</formula>
    </cfRule>
    <cfRule type="expression" dxfId="4023" priority="305" stopIfTrue="1">
      <formula>$C19&lt;D$7</formula>
    </cfRule>
    <cfRule type="expression" dxfId="4022" priority="303" stopIfTrue="1">
      <formula>$C19&lt;D$7</formula>
    </cfRule>
    <cfRule type="expression" dxfId="4021" priority="302" stopIfTrue="1">
      <formula>$C19=D$7</formula>
    </cfRule>
  </conditionalFormatting>
  <conditionalFormatting sqref="D20">
    <cfRule type="expression" dxfId="4020" priority="338" stopIfTrue="1">
      <formula>$C20=D$7</formula>
    </cfRule>
    <cfRule type="expression" dxfId="4019" priority="337" stopIfTrue="1">
      <formula>$C20&lt;D$7</formula>
    </cfRule>
    <cfRule type="expression" dxfId="4018" priority="336" stopIfTrue="1">
      <formula>$C20=D$7</formula>
    </cfRule>
    <cfRule type="expression" dxfId="4017" priority="335" stopIfTrue="1">
      <formula>$C20&lt;D$7</formula>
    </cfRule>
    <cfRule type="expression" dxfId="4016" priority="339" stopIfTrue="1">
      <formula>$C20&lt;D$7</formula>
    </cfRule>
    <cfRule type="expression" dxfId="4015" priority="334" stopIfTrue="1">
      <formula>$C20=D$7</formula>
    </cfRule>
  </conditionalFormatting>
  <conditionalFormatting sqref="D21">
    <cfRule type="expression" dxfId="4014" priority="370" stopIfTrue="1">
      <formula>$C21=D$7</formula>
    </cfRule>
    <cfRule type="expression" dxfId="4013" priority="373" stopIfTrue="1">
      <formula>$C21&lt;D$7</formula>
    </cfRule>
    <cfRule type="expression" dxfId="4012" priority="372" stopIfTrue="1">
      <formula>$C21=D$7</formula>
    </cfRule>
    <cfRule type="expression" dxfId="4011" priority="371" stopIfTrue="1">
      <formula>$C21&lt;D$7</formula>
    </cfRule>
  </conditionalFormatting>
  <conditionalFormatting sqref="D21:D22">
    <cfRule type="expression" dxfId="4010" priority="375" stopIfTrue="1">
      <formula>$C21&lt;D$7</formula>
    </cfRule>
    <cfRule type="expression" dxfId="4009" priority="374" stopIfTrue="1">
      <formula>$C21=D$7</formula>
    </cfRule>
  </conditionalFormatting>
  <conditionalFormatting sqref="D22">
    <cfRule type="expression" dxfId="4008" priority="412" stopIfTrue="1">
      <formula>$C22=D$7</formula>
    </cfRule>
    <cfRule type="expression" dxfId="4007" priority="414" stopIfTrue="1">
      <formula>$C22=D$7</formula>
    </cfRule>
    <cfRule type="expression" dxfId="4006" priority="415" stopIfTrue="1">
      <formula>$C22&lt;D$7</formula>
    </cfRule>
    <cfRule type="expression" dxfId="4005" priority="413" stopIfTrue="1">
      <formula>$C22&lt;D$7</formula>
    </cfRule>
  </conditionalFormatting>
  <conditionalFormatting sqref="D23">
    <cfRule type="expression" dxfId="4004" priority="450" stopIfTrue="1">
      <formula>$C23=D$7</formula>
    </cfRule>
    <cfRule type="expression" dxfId="4003" priority="451" stopIfTrue="1">
      <formula>$C23&lt;D$7</formula>
    </cfRule>
    <cfRule type="expression" dxfId="4002" priority="452" stopIfTrue="1">
      <formula>$C23=D$7</formula>
    </cfRule>
    <cfRule type="expression" dxfId="4001" priority="453" stopIfTrue="1">
      <formula>$C23&lt;D$7</formula>
    </cfRule>
  </conditionalFormatting>
  <conditionalFormatting sqref="D23:D24">
    <cfRule type="expression" dxfId="4000" priority="455" stopIfTrue="1">
      <formula>$C23&lt;D$7</formula>
    </cfRule>
    <cfRule type="expression" dxfId="3999" priority="454" stopIfTrue="1">
      <formula>$C23=D$7</formula>
    </cfRule>
  </conditionalFormatting>
  <conditionalFormatting sqref="D24">
    <cfRule type="expression" dxfId="3998" priority="494" stopIfTrue="1">
      <formula>$C24=D$7</formula>
    </cfRule>
    <cfRule type="expression" dxfId="3997" priority="495" stopIfTrue="1">
      <formula>$C24&lt;D$7</formula>
    </cfRule>
    <cfRule type="expression" dxfId="3996" priority="496" stopIfTrue="1">
      <formula>$C24=D$7</formula>
    </cfRule>
    <cfRule type="expression" dxfId="3995" priority="497" stopIfTrue="1">
      <formula>$C24&lt;D$7</formula>
    </cfRule>
  </conditionalFormatting>
  <conditionalFormatting sqref="D25">
    <cfRule type="expression" dxfId="3994" priority="535" stopIfTrue="1">
      <formula>$C25&lt;D$7</formula>
    </cfRule>
    <cfRule type="expression" dxfId="3993" priority="537" stopIfTrue="1">
      <formula>$C25&lt;D$7</formula>
    </cfRule>
    <cfRule type="expression" dxfId="3992" priority="538" stopIfTrue="1">
      <formula>$C25=D$7</formula>
    </cfRule>
    <cfRule type="expression" dxfId="3991" priority="536" stopIfTrue="1">
      <formula>$C25=D$7</formula>
    </cfRule>
    <cfRule type="expression" dxfId="3990" priority="534" stopIfTrue="1">
      <formula>$C25=D$7</formula>
    </cfRule>
    <cfRule type="expression" dxfId="3989" priority="539" stopIfTrue="1">
      <formula>$C25&lt;D$7</formula>
    </cfRule>
  </conditionalFormatting>
  <conditionalFormatting sqref="D45">
    <cfRule type="expression" dxfId="3988" priority="1478" stopIfTrue="1">
      <formula>$C45&lt;D$7</formula>
    </cfRule>
    <cfRule type="expression" dxfId="3987" priority="1477" stopIfTrue="1">
      <formula>$C45=D$7</formula>
    </cfRule>
  </conditionalFormatting>
  <conditionalFormatting sqref="D46">
    <cfRule type="cellIs" dxfId="3986" priority="1425" stopIfTrue="1" operator="equal">
      <formula>0</formula>
    </cfRule>
    <cfRule type="expression" priority="1424">
      <formula>$C46=D$5</formula>
    </cfRule>
    <cfRule type="cellIs" dxfId="3985" priority="1428" operator="between">
      <formula>D45*0.95</formula>
      <formula>D45*1.2</formula>
    </cfRule>
    <cfRule type="cellIs" dxfId="3984" priority="1427" operator="greaterThan">
      <formula>D45*120%</formula>
    </cfRule>
    <cfRule type="cellIs" dxfId="3983" priority="1426" operator="lessThan">
      <formula>D45*95%</formula>
    </cfRule>
  </conditionalFormatting>
  <conditionalFormatting sqref="D47">
    <cfRule type="expression" dxfId="3982" priority="1026" stopIfTrue="1">
      <formula>$C47&lt;D$7</formula>
    </cfRule>
    <cfRule type="expression" dxfId="3981" priority="1030" stopIfTrue="1">
      <formula>$C47&lt;D$7</formula>
    </cfRule>
    <cfRule type="expression" dxfId="3980" priority="1031" stopIfTrue="1">
      <formula>$C47=D$7</formula>
    </cfRule>
    <cfRule type="expression" dxfId="3979" priority="1027" stopIfTrue="1">
      <formula>$C47=D$7</formula>
    </cfRule>
    <cfRule type="expression" dxfId="3978" priority="1028" stopIfTrue="1">
      <formula>$C47&lt;D$7</formula>
    </cfRule>
    <cfRule type="expression" dxfId="3977" priority="1029" stopIfTrue="1">
      <formula>$C47=D$7</formula>
    </cfRule>
    <cfRule type="expression" dxfId="3976" priority="1032" stopIfTrue="1">
      <formula>$C47&lt;D$7</formula>
    </cfRule>
    <cfRule type="expression" dxfId="3975" priority="1025" stopIfTrue="1">
      <formula>$C47=D$7</formula>
    </cfRule>
  </conditionalFormatting>
  <conditionalFormatting sqref="D48">
    <cfRule type="expression" dxfId="3974" priority="1039" stopIfTrue="1">
      <formula>$C48=D$7</formula>
    </cfRule>
    <cfRule type="expression" dxfId="3973" priority="1040" stopIfTrue="1">
      <formula>$C48&lt;D$7</formula>
    </cfRule>
    <cfRule type="expression" dxfId="3972" priority="1042" stopIfTrue="1">
      <formula>$C48&lt;D$7</formula>
    </cfRule>
    <cfRule type="expression" dxfId="3971" priority="1043" stopIfTrue="1">
      <formula>$C48=D$7</formula>
    </cfRule>
    <cfRule type="expression" dxfId="3970" priority="1041" stopIfTrue="1">
      <formula>$C48=D$7</formula>
    </cfRule>
    <cfRule type="expression" dxfId="3969" priority="1044" stopIfTrue="1">
      <formula>$C48&lt;D$7</formula>
    </cfRule>
  </conditionalFormatting>
  <conditionalFormatting sqref="D49">
    <cfRule type="expression" dxfId="3968" priority="1059" stopIfTrue="1">
      <formula>$C49=D$7</formula>
    </cfRule>
    <cfRule type="expression" dxfId="3967" priority="1055" stopIfTrue="1">
      <formula>$C49=D$7</formula>
    </cfRule>
    <cfRule type="expression" dxfId="3966" priority="1058" stopIfTrue="1">
      <formula>$C49&lt;D$7</formula>
    </cfRule>
    <cfRule type="expression" dxfId="3965" priority="1056" stopIfTrue="1">
      <formula>$C49&lt;D$7</formula>
    </cfRule>
    <cfRule type="expression" dxfId="3964" priority="1057" stopIfTrue="1">
      <formula>$C49=D$7</formula>
    </cfRule>
    <cfRule type="expression" dxfId="3963" priority="1060" stopIfTrue="1">
      <formula>$C49&lt;D$7</formula>
    </cfRule>
  </conditionalFormatting>
  <conditionalFormatting sqref="D50">
    <cfRule type="expression" dxfId="3962" priority="1075" stopIfTrue="1">
      <formula>$C50=D$7</formula>
    </cfRule>
    <cfRule type="expression" dxfId="3961" priority="1076" stopIfTrue="1">
      <formula>$C50&lt;D$7</formula>
    </cfRule>
    <cfRule type="expression" dxfId="3960" priority="1077" stopIfTrue="1">
      <formula>$C50=D$7</formula>
    </cfRule>
    <cfRule type="expression" dxfId="3959" priority="1078" stopIfTrue="1">
      <formula>$C50&lt;D$7</formula>
    </cfRule>
    <cfRule type="expression" dxfId="3958" priority="1079" stopIfTrue="1">
      <formula>$C50=D$7</formula>
    </cfRule>
    <cfRule type="expression" dxfId="3957" priority="1080" stopIfTrue="1">
      <formula>$C50&lt;D$7</formula>
    </cfRule>
  </conditionalFormatting>
  <conditionalFormatting sqref="D51">
    <cfRule type="expression" dxfId="3956" priority="1102" stopIfTrue="1">
      <formula>$C51&lt;D$7</formula>
    </cfRule>
    <cfRule type="expression" dxfId="3955" priority="1103" stopIfTrue="1">
      <formula>$C51=D$7</formula>
    </cfRule>
    <cfRule type="expression" dxfId="3954" priority="1099" stopIfTrue="1">
      <formula>$C51=D$7</formula>
    </cfRule>
    <cfRule type="expression" dxfId="3953" priority="1100" stopIfTrue="1">
      <formula>$C51&lt;D$7</formula>
    </cfRule>
    <cfRule type="expression" dxfId="3952" priority="1104" stopIfTrue="1">
      <formula>$C51&lt;D$7</formula>
    </cfRule>
    <cfRule type="expression" dxfId="3951" priority="1101" stopIfTrue="1">
      <formula>$C51=D$7</formula>
    </cfRule>
  </conditionalFormatting>
  <conditionalFormatting sqref="D52">
    <cfRule type="expression" dxfId="3950" priority="1127" stopIfTrue="1">
      <formula>$C52=D$7</formula>
    </cfRule>
    <cfRule type="expression" dxfId="3949" priority="1129" stopIfTrue="1">
      <formula>$C52=D$7</formula>
    </cfRule>
    <cfRule type="expression" dxfId="3948" priority="1130" stopIfTrue="1">
      <formula>$C52&lt;D$7</formula>
    </cfRule>
    <cfRule type="expression" dxfId="3947" priority="1128" stopIfTrue="1">
      <formula>$C52&lt;D$7</formula>
    </cfRule>
    <cfRule type="expression" dxfId="3946" priority="1132" stopIfTrue="1">
      <formula>$C52&lt;D$7</formula>
    </cfRule>
    <cfRule type="expression" dxfId="3945" priority="1131" stopIfTrue="1">
      <formula>$C52=D$7</formula>
    </cfRule>
  </conditionalFormatting>
  <conditionalFormatting sqref="D53">
    <cfRule type="expression" dxfId="3944" priority="1164" stopIfTrue="1">
      <formula>$C53&lt;D$7</formula>
    </cfRule>
    <cfRule type="expression" dxfId="3943" priority="1159" stopIfTrue="1">
      <formula>$C53=D$7</formula>
    </cfRule>
    <cfRule type="expression" dxfId="3942" priority="1160" stopIfTrue="1">
      <formula>$C53&lt;D$7</formula>
    </cfRule>
    <cfRule type="expression" dxfId="3941" priority="1161" stopIfTrue="1">
      <formula>$C53=D$7</formula>
    </cfRule>
    <cfRule type="expression" dxfId="3940" priority="1162" stopIfTrue="1">
      <formula>$C53&lt;D$7</formula>
    </cfRule>
    <cfRule type="expression" dxfId="3939" priority="1163" stopIfTrue="1">
      <formula>$C53=D$7</formula>
    </cfRule>
  </conditionalFormatting>
  <conditionalFormatting sqref="D54">
    <cfRule type="expression" dxfId="3938" priority="1197" stopIfTrue="1">
      <formula>$C54=D$7</formula>
    </cfRule>
    <cfRule type="expression" dxfId="3937" priority="1198" stopIfTrue="1">
      <formula>$C54&lt;D$7</formula>
    </cfRule>
    <cfRule type="expression" dxfId="3936" priority="1196" stopIfTrue="1">
      <formula>$C54&lt;D$7</formula>
    </cfRule>
    <cfRule type="expression" dxfId="3935" priority="1195" stopIfTrue="1">
      <formula>$C54=D$7</formula>
    </cfRule>
  </conditionalFormatting>
  <conditionalFormatting sqref="D54:D55">
    <cfRule type="expression" dxfId="3934" priority="1200" stopIfTrue="1">
      <formula>$C54&lt;D$7</formula>
    </cfRule>
    <cfRule type="expression" dxfId="3933" priority="1199" stopIfTrue="1">
      <formula>$C54=D$7</formula>
    </cfRule>
  </conditionalFormatting>
  <conditionalFormatting sqref="D55">
    <cfRule type="expression" dxfId="3932" priority="1239" stopIfTrue="1">
      <formula>$C55=D$7</formula>
    </cfRule>
    <cfRule type="expression" dxfId="3931" priority="1237" stopIfTrue="1">
      <formula>$C55=D$7</formula>
    </cfRule>
    <cfRule type="expression" dxfId="3930" priority="1238" stopIfTrue="1">
      <formula>$C55&lt;D$7</formula>
    </cfRule>
    <cfRule type="expression" dxfId="3929" priority="1240" stopIfTrue="1">
      <formula>$C55&lt;D$7</formula>
    </cfRule>
  </conditionalFormatting>
  <conditionalFormatting sqref="D56">
    <cfRule type="expression" dxfId="3928" priority="1278" stopIfTrue="1">
      <formula>$C56&lt;D$7</formula>
    </cfRule>
    <cfRule type="expression" dxfId="3927" priority="1275" stopIfTrue="1">
      <formula>$C56=D$7</formula>
    </cfRule>
    <cfRule type="expression" dxfId="3926" priority="1276" stopIfTrue="1">
      <formula>$C56&lt;D$7</formula>
    </cfRule>
    <cfRule type="expression" dxfId="3925" priority="1277" stopIfTrue="1">
      <formula>$C56=D$7</formula>
    </cfRule>
  </conditionalFormatting>
  <conditionalFormatting sqref="D56:D57">
    <cfRule type="expression" dxfId="3924" priority="1280" stopIfTrue="1">
      <formula>$C56&lt;D$7</formula>
    </cfRule>
    <cfRule type="expression" dxfId="3923" priority="1279" stopIfTrue="1">
      <formula>$C56=D$7</formula>
    </cfRule>
  </conditionalFormatting>
  <conditionalFormatting sqref="D57">
    <cfRule type="expression" dxfId="3922" priority="1320" stopIfTrue="1">
      <formula>$C57&lt;D$7</formula>
    </cfRule>
    <cfRule type="expression" dxfId="3921" priority="1321" stopIfTrue="1">
      <formula>$C57=D$7</formula>
    </cfRule>
    <cfRule type="expression" dxfId="3920" priority="1322" stopIfTrue="1">
      <formula>$C57&lt;D$7</formula>
    </cfRule>
    <cfRule type="expression" dxfId="3919" priority="1319" stopIfTrue="1">
      <formula>$C57=D$7</formula>
    </cfRule>
  </conditionalFormatting>
  <conditionalFormatting sqref="D58">
    <cfRule type="expression" dxfId="3918" priority="1487" stopIfTrue="1">
      <formula>$C58&lt;D$7</formula>
    </cfRule>
    <cfRule type="expression" dxfId="3917" priority="1486" stopIfTrue="1">
      <formula>$C58=D$7</formula>
    </cfRule>
    <cfRule type="expression" dxfId="3916" priority="1476" stopIfTrue="1">
      <formula>$C58&lt;D$7</formula>
    </cfRule>
    <cfRule type="expression" dxfId="3915" priority="1475" stopIfTrue="1">
      <formula>$C58=D$7</formula>
    </cfRule>
    <cfRule type="expression" dxfId="3914" priority="1409" stopIfTrue="1">
      <formula>$C58&lt;D$7</formula>
    </cfRule>
    <cfRule type="expression" dxfId="3913" priority="1408" stopIfTrue="1">
      <formula>$C58=D$7</formula>
    </cfRule>
  </conditionalFormatting>
  <conditionalFormatting sqref="D78">
    <cfRule type="expression" dxfId="3912" priority="1007" stopIfTrue="1">
      <formula>$C78=D$7</formula>
    </cfRule>
    <cfRule type="expression" dxfId="3911" priority="1008" stopIfTrue="1">
      <formula>$C78&lt;D$7</formula>
    </cfRule>
  </conditionalFormatting>
  <conditionalFormatting sqref="D79">
    <cfRule type="cellIs" dxfId="3910" priority="958" operator="between">
      <formula>D78*0.95</formula>
      <formula>D78*1.2</formula>
    </cfRule>
    <cfRule type="cellIs" dxfId="3909" priority="955" stopIfTrue="1" operator="equal">
      <formula>0</formula>
    </cfRule>
    <cfRule type="cellIs" dxfId="3908" priority="957" operator="greaterThan">
      <formula>D78*120%</formula>
    </cfRule>
    <cfRule type="cellIs" dxfId="3907" priority="956" operator="lessThan">
      <formula>D78*95%</formula>
    </cfRule>
    <cfRule type="expression" priority="954">
      <formula>$C79=D$5</formula>
    </cfRule>
  </conditionalFormatting>
  <conditionalFormatting sqref="D80">
    <cfRule type="expression" dxfId="3906" priority="2" stopIfTrue="1">
      <formula>$C80&lt;D$7</formula>
    </cfRule>
    <cfRule type="expression" dxfId="3905" priority="1" stopIfTrue="1">
      <formula>$C80=D$7</formula>
    </cfRule>
  </conditionalFormatting>
  <conditionalFormatting sqref="D80:D81">
    <cfRule type="expression" dxfId="3904" priority="569" stopIfTrue="1">
      <formula>$C80=D$7</formula>
    </cfRule>
    <cfRule type="expression" dxfId="3903" priority="570" stopIfTrue="1">
      <formula>$C80&lt;D$7</formula>
    </cfRule>
    <cfRule type="expression" dxfId="3902" priority="571" stopIfTrue="1">
      <formula>$C80=D$7</formula>
    </cfRule>
    <cfRule type="expression" dxfId="3901" priority="572" stopIfTrue="1">
      <formula>$C80&lt;D$7</formula>
    </cfRule>
    <cfRule type="expression" dxfId="3900" priority="573" stopIfTrue="1">
      <formula>$C80=D$7</formula>
    </cfRule>
    <cfRule type="expression" dxfId="3899" priority="574" stopIfTrue="1">
      <formula>$C80&lt;D$7</formula>
    </cfRule>
  </conditionalFormatting>
  <conditionalFormatting sqref="D82">
    <cfRule type="expression" dxfId="3898" priority="589" stopIfTrue="1">
      <formula>$C82=D$7</formula>
    </cfRule>
    <cfRule type="expression" dxfId="3897" priority="590" stopIfTrue="1">
      <formula>$C82&lt;D$7</formula>
    </cfRule>
    <cfRule type="expression" dxfId="3896" priority="585" stopIfTrue="1">
      <formula>$C82=D$7</formula>
    </cfRule>
    <cfRule type="expression" dxfId="3895" priority="586" stopIfTrue="1">
      <formula>$C82&lt;D$7</formula>
    </cfRule>
    <cfRule type="expression" dxfId="3894" priority="587" stopIfTrue="1">
      <formula>$C82=D$7</formula>
    </cfRule>
    <cfRule type="expression" dxfId="3893" priority="588" stopIfTrue="1">
      <formula>$C82&lt;D$7</formula>
    </cfRule>
  </conditionalFormatting>
  <conditionalFormatting sqref="D83">
    <cfRule type="expression" dxfId="3892" priority="605" stopIfTrue="1">
      <formula>$C83=D$7</formula>
    </cfRule>
    <cfRule type="expression" dxfId="3891" priority="609" stopIfTrue="1">
      <formula>$C83=D$7</formula>
    </cfRule>
    <cfRule type="expression" dxfId="3890" priority="610" stopIfTrue="1">
      <formula>$C83&lt;D$7</formula>
    </cfRule>
    <cfRule type="expression" dxfId="3889" priority="607" stopIfTrue="1">
      <formula>$C83=D$7</formula>
    </cfRule>
    <cfRule type="expression" dxfId="3888" priority="606" stopIfTrue="1">
      <formula>$C83&lt;D$7</formula>
    </cfRule>
    <cfRule type="expression" dxfId="3887" priority="608" stopIfTrue="1">
      <formula>$C83&lt;D$7</formula>
    </cfRule>
  </conditionalFormatting>
  <conditionalFormatting sqref="D84">
    <cfRule type="expression" dxfId="3886" priority="634" stopIfTrue="1">
      <formula>$C84&lt;D$7</formula>
    </cfRule>
    <cfRule type="expression" dxfId="3885" priority="633" stopIfTrue="1">
      <formula>$C84=D$7</formula>
    </cfRule>
    <cfRule type="expression" dxfId="3884" priority="629" stopIfTrue="1">
      <formula>$C84=D$7</formula>
    </cfRule>
    <cfRule type="expression" dxfId="3883" priority="630" stopIfTrue="1">
      <formula>$C84&lt;D$7</formula>
    </cfRule>
    <cfRule type="expression" dxfId="3882" priority="631" stopIfTrue="1">
      <formula>$C84=D$7</formula>
    </cfRule>
    <cfRule type="expression" dxfId="3881" priority="632" stopIfTrue="1">
      <formula>$C84&lt;D$7</formula>
    </cfRule>
  </conditionalFormatting>
  <conditionalFormatting sqref="D85">
    <cfRule type="expression" dxfId="3880" priority="659" stopIfTrue="1">
      <formula>$C85=D$7</formula>
    </cfRule>
    <cfRule type="expression" dxfId="3879" priority="660" stopIfTrue="1">
      <formula>$C85&lt;D$7</formula>
    </cfRule>
    <cfRule type="expression" dxfId="3878" priority="662" stopIfTrue="1">
      <formula>$C85&lt;D$7</formula>
    </cfRule>
    <cfRule type="expression" dxfId="3877" priority="661" stopIfTrue="1">
      <formula>$C85=D$7</formula>
    </cfRule>
    <cfRule type="expression" dxfId="3876" priority="657" stopIfTrue="1">
      <formula>$C85=D$7</formula>
    </cfRule>
    <cfRule type="expression" dxfId="3875" priority="658" stopIfTrue="1">
      <formula>$C85&lt;D$7</formula>
    </cfRule>
  </conditionalFormatting>
  <conditionalFormatting sqref="D86">
    <cfRule type="expression" dxfId="3874" priority="689" stopIfTrue="1">
      <formula>$C86=D$7</formula>
    </cfRule>
    <cfRule type="expression" dxfId="3873" priority="690" stopIfTrue="1">
      <formula>$C86&lt;D$7</formula>
    </cfRule>
    <cfRule type="expression" dxfId="3872" priority="691" stopIfTrue="1">
      <formula>$C86=D$7</formula>
    </cfRule>
    <cfRule type="expression" dxfId="3871" priority="693" stopIfTrue="1">
      <formula>$C86=D$7</formula>
    </cfRule>
    <cfRule type="expression" dxfId="3870" priority="694" stopIfTrue="1">
      <formula>$C86&lt;D$7</formula>
    </cfRule>
    <cfRule type="expression" dxfId="3869" priority="692" stopIfTrue="1">
      <formula>$C86&lt;D$7</formula>
    </cfRule>
  </conditionalFormatting>
  <conditionalFormatting sqref="D87">
    <cfRule type="expression" dxfId="3868" priority="725" stopIfTrue="1">
      <formula>$C87=D$7</formula>
    </cfRule>
    <cfRule type="expression" dxfId="3867" priority="726" stopIfTrue="1">
      <formula>$C87&lt;D$7</formula>
    </cfRule>
    <cfRule type="expression" dxfId="3866" priority="728" stopIfTrue="1">
      <formula>$C87&lt;D$7</formula>
    </cfRule>
    <cfRule type="expression" dxfId="3865" priority="727" stopIfTrue="1">
      <formula>$C87=D$7</formula>
    </cfRule>
  </conditionalFormatting>
  <conditionalFormatting sqref="D87:D88">
    <cfRule type="expression" dxfId="3864" priority="729" stopIfTrue="1">
      <formula>$C87=D$7</formula>
    </cfRule>
    <cfRule type="expression" dxfId="3863" priority="730" stopIfTrue="1">
      <formula>$C87&lt;D$7</formula>
    </cfRule>
  </conditionalFormatting>
  <conditionalFormatting sqref="D88">
    <cfRule type="expression" dxfId="3862" priority="767" stopIfTrue="1">
      <formula>$C88=D$7</formula>
    </cfRule>
    <cfRule type="expression" dxfId="3861" priority="768" stopIfTrue="1">
      <formula>$C88&lt;D$7</formula>
    </cfRule>
    <cfRule type="expression" dxfId="3860" priority="769" stopIfTrue="1">
      <formula>$C88=D$7</formula>
    </cfRule>
    <cfRule type="expression" dxfId="3859" priority="770" stopIfTrue="1">
      <formula>$C88&lt;D$7</formula>
    </cfRule>
  </conditionalFormatting>
  <conditionalFormatting sqref="D89">
    <cfRule type="expression" dxfId="3858" priority="808" stopIfTrue="1">
      <formula>$C89&lt;D$7</formula>
    </cfRule>
    <cfRule type="expression" dxfId="3857" priority="807" stopIfTrue="1">
      <formula>$C89=D$7</formula>
    </cfRule>
    <cfRule type="expression" dxfId="3856" priority="806" stopIfTrue="1">
      <formula>$C89&lt;D$7</formula>
    </cfRule>
    <cfRule type="expression" dxfId="3855" priority="805" stopIfTrue="1">
      <formula>$C89=D$7</formula>
    </cfRule>
  </conditionalFormatting>
  <conditionalFormatting sqref="D89:D90">
    <cfRule type="expression" dxfId="3854" priority="810" stopIfTrue="1">
      <formula>$C89&lt;D$7</formula>
    </cfRule>
    <cfRule type="expression" dxfId="3853" priority="809" stopIfTrue="1">
      <formula>$C89=D$7</formula>
    </cfRule>
  </conditionalFormatting>
  <conditionalFormatting sqref="D90">
    <cfRule type="expression" dxfId="3852" priority="849" stopIfTrue="1">
      <formula>$C90=D$7</formula>
    </cfRule>
    <cfRule type="expression" dxfId="3851" priority="851" stopIfTrue="1">
      <formula>$C90=D$7</formula>
    </cfRule>
    <cfRule type="expression" dxfId="3850" priority="852" stopIfTrue="1">
      <formula>$C90&lt;D$7</formula>
    </cfRule>
    <cfRule type="expression" dxfId="3849" priority="850" stopIfTrue="1">
      <formula>$C90&lt;D$7</formula>
    </cfRule>
  </conditionalFormatting>
  <conditionalFormatting sqref="D91">
    <cfRule type="expression" dxfId="3848" priority="1017" stopIfTrue="1">
      <formula>$C91&lt;D$7</formula>
    </cfRule>
    <cfRule type="expression" dxfId="3847" priority="1005" stopIfTrue="1">
      <formula>$C91=D$7</formula>
    </cfRule>
    <cfRule type="expression" dxfId="3846" priority="939" stopIfTrue="1">
      <formula>$C91&lt;D$7</formula>
    </cfRule>
    <cfRule type="expression" dxfId="3845" priority="938" stopIfTrue="1">
      <formula>$C91=D$7</formula>
    </cfRule>
    <cfRule type="expression" dxfId="3844" priority="1006" stopIfTrue="1">
      <formula>$C91&lt;D$7</formula>
    </cfRule>
    <cfRule type="expression" dxfId="3843" priority="1016" stopIfTrue="1">
      <formula>$C91=D$7</formula>
    </cfRule>
  </conditionalFormatting>
  <conditionalFormatting sqref="D15:E15">
    <cfRule type="expression" dxfId="3842" priority="210" stopIfTrue="1">
      <formula>$C15=D$7</formula>
    </cfRule>
    <cfRule type="expression" dxfId="3841" priority="211" stopIfTrue="1">
      <formula>$C15&lt;D$7</formula>
    </cfRule>
  </conditionalFormatting>
  <conditionalFormatting sqref="D18:E18">
    <cfRule type="expression" dxfId="3840" priority="271" stopIfTrue="1">
      <formula>$C18&lt;D$7</formula>
    </cfRule>
    <cfRule type="expression" dxfId="3839" priority="270" stopIfTrue="1">
      <formula>$C18=D$7</formula>
    </cfRule>
  </conditionalFormatting>
  <conditionalFormatting sqref="D19:E19">
    <cfRule type="expression" dxfId="3838" priority="299" stopIfTrue="1">
      <formula>$C19&lt;D$7</formula>
    </cfRule>
    <cfRule type="expression" dxfId="3837" priority="298" stopIfTrue="1">
      <formula>$C19=D$7</formula>
    </cfRule>
  </conditionalFormatting>
  <conditionalFormatting sqref="D20:E20">
    <cfRule type="expression" dxfId="3836" priority="330" stopIfTrue="1">
      <formula>$C20=D$7</formula>
    </cfRule>
    <cfRule type="expression" dxfId="3835" priority="331" stopIfTrue="1">
      <formula>$C20&lt;D$7</formula>
    </cfRule>
  </conditionalFormatting>
  <conditionalFormatting sqref="D21:E22">
    <cfRule type="expression" dxfId="3834" priority="367" stopIfTrue="1">
      <formula>$C21&lt;D$7</formula>
    </cfRule>
    <cfRule type="expression" dxfId="3833" priority="366" stopIfTrue="1">
      <formula>$C21=D$7</formula>
    </cfRule>
  </conditionalFormatting>
  <conditionalFormatting sqref="D23:E24">
    <cfRule type="expression" dxfId="3832" priority="446" stopIfTrue="1">
      <formula>$C23=D$7</formula>
    </cfRule>
    <cfRule type="expression" dxfId="3831" priority="447" stopIfTrue="1">
      <formula>$C23&lt;D$7</formula>
    </cfRule>
  </conditionalFormatting>
  <conditionalFormatting sqref="D25:E25">
    <cfRule type="expression" dxfId="3830" priority="531" stopIfTrue="1">
      <formula>$C25&lt;D$7</formula>
    </cfRule>
    <cfRule type="expression" dxfId="3829" priority="530" stopIfTrue="1">
      <formula>$C25=D$7</formula>
    </cfRule>
  </conditionalFormatting>
  <conditionalFormatting sqref="D48:E48">
    <cfRule type="expression" dxfId="3828" priority="1035" stopIfTrue="1">
      <formula>$C48=D$7</formula>
    </cfRule>
    <cfRule type="expression" dxfId="3827" priority="1036" stopIfTrue="1">
      <formula>$C48&lt;D$7</formula>
    </cfRule>
  </conditionalFormatting>
  <conditionalFormatting sqref="D49:E49">
    <cfRule type="expression" dxfId="3826" priority="1052" stopIfTrue="1">
      <formula>$C49&lt;D$7</formula>
    </cfRule>
    <cfRule type="expression" dxfId="3825" priority="1051" stopIfTrue="1">
      <formula>$C49=D$7</formula>
    </cfRule>
  </conditionalFormatting>
  <conditionalFormatting sqref="D50:E50">
    <cfRule type="expression" dxfId="3824" priority="1072" stopIfTrue="1">
      <formula>$C50&lt;D$7</formula>
    </cfRule>
    <cfRule type="expression" dxfId="3823" priority="1071" stopIfTrue="1">
      <formula>$C50=D$7</formula>
    </cfRule>
  </conditionalFormatting>
  <conditionalFormatting sqref="D51:E51">
    <cfRule type="expression" dxfId="3822" priority="1096" stopIfTrue="1">
      <formula>$C51&lt;D$7</formula>
    </cfRule>
    <cfRule type="expression" dxfId="3821" priority="1095" stopIfTrue="1">
      <formula>$C51=D$7</formula>
    </cfRule>
  </conditionalFormatting>
  <conditionalFormatting sqref="D52:E52">
    <cfRule type="expression" dxfId="3820" priority="1123" stopIfTrue="1">
      <formula>$C52=D$7</formula>
    </cfRule>
    <cfRule type="expression" dxfId="3819" priority="1124" stopIfTrue="1">
      <formula>$C52&lt;D$7</formula>
    </cfRule>
  </conditionalFormatting>
  <conditionalFormatting sqref="D53:E53">
    <cfRule type="expression" dxfId="3818" priority="1156" stopIfTrue="1">
      <formula>$C53&lt;D$7</formula>
    </cfRule>
    <cfRule type="expression" dxfId="3817" priority="1155" stopIfTrue="1">
      <formula>$C53=D$7</formula>
    </cfRule>
  </conditionalFormatting>
  <conditionalFormatting sqref="D54:E55">
    <cfRule type="expression" dxfId="3816" priority="1191" stopIfTrue="1">
      <formula>$C54=D$7</formula>
    </cfRule>
    <cfRule type="expression" dxfId="3815" priority="1192" stopIfTrue="1">
      <formula>$C54&lt;D$7</formula>
    </cfRule>
  </conditionalFormatting>
  <conditionalFormatting sqref="D56:E57">
    <cfRule type="expression" dxfId="3814" priority="1271" stopIfTrue="1">
      <formula>$C56=D$7</formula>
    </cfRule>
    <cfRule type="expression" dxfId="3813" priority="1272" stopIfTrue="1">
      <formula>$C56&lt;D$7</formula>
    </cfRule>
  </conditionalFormatting>
  <conditionalFormatting sqref="D58:E58">
    <cfRule type="expression" dxfId="3812" priority="1405" stopIfTrue="1">
      <formula>$C58&lt;D$7</formula>
    </cfRule>
    <cfRule type="expression" dxfId="3811" priority="1404" stopIfTrue="1">
      <formula>$C58=D$7</formula>
    </cfRule>
  </conditionalFormatting>
  <conditionalFormatting sqref="D81:E81">
    <cfRule type="expression" dxfId="3810" priority="566" stopIfTrue="1">
      <formula>$C81&lt;D$7</formula>
    </cfRule>
    <cfRule type="expression" dxfId="3809" priority="565" stopIfTrue="1">
      <formula>$C81=D$7</formula>
    </cfRule>
  </conditionalFormatting>
  <conditionalFormatting sqref="D82:E82">
    <cfRule type="expression" dxfId="3808" priority="582" stopIfTrue="1">
      <formula>$C82&lt;D$7</formula>
    </cfRule>
    <cfRule type="expression" dxfId="3807" priority="581" stopIfTrue="1">
      <formula>$C82=D$7</formula>
    </cfRule>
  </conditionalFormatting>
  <conditionalFormatting sqref="D83:E83">
    <cfRule type="expression" dxfId="3806" priority="602" stopIfTrue="1">
      <formula>$C83&lt;D$7</formula>
    </cfRule>
    <cfRule type="expression" dxfId="3805" priority="601" stopIfTrue="1">
      <formula>$C83=D$7</formula>
    </cfRule>
  </conditionalFormatting>
  <conditionalFormatting sqref="D84:E84">
    <cfRule type="expression" dxfId="3804" priority="625" stopIfTrue="1">
      <formula>$C84=D$7</formula>
    </cfRule>
    <cfRule type="expression" dxfId="3803" priority="626" stopIfTrue="1">
      <formula>$C84&lt;D$7</formula>
    </cfRule>
  </conditionalFormatting>
  <conditionalFormatting sqref="D85:E85">
    <cfRule type="expression" dxfId="3802" priority="654" stopIfTrue="1">
      <formula>$C85&lt;D$7</formula>
    </cfRule>
    <cfRule type="expression" dxfId="3801" priority="653" stopIfTrue="1">
      <formula>$C85=D$7</formula>
    </cfRule>
  </conditionalFormatting>
  <conditionalFormatting sqref="D86:E86">
    <cfRule type="expression" dxfId="3800" priority="685" stopIfTrue="1">
      <formula>$C86=D$7</formula>
    </cfRule>
    <cfRule type="expression" dxfId="3799" priority="686" stopIfTrue="1">
      <formula>$C86&lt;D$7</formula>
    </cfRule>
  </conditionalFormatting>
  <conditionalFormatting sqref="D87:E88">
    <cfRule type="expression" dxfId="3798" priority="722" stopIfTrue="1">
      <formula>$C87&lt;D$7</formula>
    </cfRule>
    <cfRule type="expression" dxfId="3797" priority="721" stopIfTrue="1">
      <formula>$C87=D$7</formula>
    </cfRule>
  </conditionalFormatting>
  <conditionalFormatting sqref="D89:E90">
    <cfRule type="expression" dxfId="3796" priority="801" stopIfTrue="1">
      <formula>$C89=D$7</formula>
    </cfRule>
    <cfRule type="expression" dxfId="3795" priority="802" stopIfTrue="1">
      <formula>$C89&lt;D$7</formula>
    </cfRule>
  </conditionalFormatting>
  <conditionalFormatting sqref="D91:E91">
    <cfRule type="expression" dxfId="3794" priority="934" stopIfTrue="1">
      <formula>$C91=D$7</formula>
    </cfRule>
    <cfRule type="expression" dxfId="3793" priority="935" stopIfTrue="1">
      <formula>$C91&lt;D$7</formula>
    </cfRule>
  </conditionalFormatting>
  <conditionalFormatting sqref="D16:F16 E17:G17">
    <cfRule type="expression" dxfId="3792" priority="227" stopIfTrue="1">
      <formula>$C16&lt;D$7</formula>
    </cfRule>
    <cfRule type="expression" dxfId="3791" priority="226" stopIfTrue="1">
      <formula>$C16=D$7</formula>
    </cfRule>
  </conditionalFormatting>
  <conditionalFormatting sqref="D17:G17">
    <cfRule type="expression" dxfId="3790" priority="67" stopIfTrue="1">
      <formula>$C17&lt;D$7</formula>
    </cfRule>
    <cfRule type="expression" dxfId="3789" priority="66" stopIfTrue="1">
      <formula>$C17=D$7</formula>
    </cfRule>
  </conditionalFormatting>
  <conditionalFormatting sqref="D63:H63">
    <cfRule type="cellIs" dxfId="3788" priority="1491" operator="lessThan">
      <formula>0</formula>
    </cfRule>
    <cfRule type="cellIs" dxfId="3787" priority="1490" operator="greaterThan">
      <formula>0</formula>
    </cfRule>
  </conditionalFormatting>
  <conditionalFormatting sqref="D96:H96">
    <cfRule type="cellIs" dxfId="3786" priority="1021" operator="lessThan">
      <formula>0</formula>
    </cfRule>
    <cfRule type="cellIs" dxfId="3785" priority="1020" operator="greaterThan">
      <formula>0</formula>
    </cfRule>
  </conditionalFormatting>
  <conditionalFormatting sqref="D33:I33">
    <cfRule type="cellIs" dxfId="3784" priority="1925" operator="greaterThan">
      <formula>0</formula>
    </cfRule>
    <cfRule type="cellIs" dxfId="3783" priority="1926" operator="lessThan">
      <formula>0</formula>
    </cfRule>
  </conditionalFormatting>
  <conditionalFormatting sqref="D66:I66">
    <cfRule type="cellIs" dxfId="3782" priority="1456" operator="lessThan">
      <formula>0</formula>
    </cfRule>
    <cfRule type="cellIs" dxfId="3781" priority="1455" operator="greaterThan">
      <formula>0</formula>
    </cfRule>
  </conditionalFormatting>
  <conditionalFormatting sqref="D99:I99">
    <cfRule type="cellIs" dxfId="3780" priority="985" operator="greaterThan">
      <formula>0</formula>
    </cfRule>
    <cfRule type="cellIs" dxfId="3779" priority="986" operator="lessThan">
      <formula>0</formula>
    </cfRule>
  </conditionalFormatting>
  <conditionalFormatting sqref="D33:J33">
    <cfRule type="expression" dxfId="3778" priority="1912" stopIfTrue="1">
      <formula>D$27=0</formula>
    </cfRule>
  </conditionalFormatting>
  <conditionalFormatting sqref="D66:J66">
    <cfRule type="expression" dxfId="3777" priority="1442" stopIfTrue="1">
      <formula>D$27=0</formula>
    </cfRule>
  </conditionalFormatting>
  <conditionalFormatting sqref="D99:J99">
    <cfRule type="expression" dxfId="3776" priority="972" stopIfTrue="1">
      <formula>D$27=0</formula>
    </cfRule>
  </conditionalFormatting>
  <conditionalFormatting sqref="D129:Q129">
    <cfRule type="cellIs" dxfId="3775" priority="10551" operator="lessThan">
      <formula>0</formula>
    </cfRule>
    <cfRule type="cellIs" dxfId="3774" priority="10550" operator="greaterThan">
      <formula>0</formula>
    </cfRule>
  </conditionalFormatting>
  <conditionalFormatting sqref="D27:R27">
    <cfRule type="cellIs" dxfId="3773" priority="1936" operator="lessThan">
      <formula>0</formula>
    </cfRule>
    <cfRule type="cellIs" dxfId="3772" priority="1935" operator="greaterThan">
      <formula>0</formula>
    </cfRule>
  </conditionalFormatting>
  <conditionalFormatting sqref="D60:R60">
    <cfRule type="cellIs" dxfId="3771" priority="1466" operator="lessThan">
      <formula>0</formula>
    </cfRule>
    <cfRule type="cellIs" dxfId="3770" priority="1465" operator="greaterThan">
      <formula>0</formula>
    </cfRule>
  </conditionalFormatting>
  <conditionalFormatting sqref="D93:R93">
    <cfRule type="cellIs" dxfId="3769" priority="996" operator="lessThan">
      <formula>0</formula>
    </cfRule>
    <cfRule type="cellIs" dxfId="3768" priority="995" operator="greaterThan">
      <formula>0</formula>
    </cfRule>
  </conditionalFormatting>
  <conditionalFormatting sqref="E14">
    <cfRule type="cellIs" dxfId="3767" priority="1888" stopIfTrue="1" operator="equal">
      <formula>0</formula>
    </cfRule>
    <cfRule type="expression" priority="1887">
      <formula>$C14=E$5</formula>
    </cfRule>
    <cfRule type="cellIs" dxfId="3766" priority="1889" operator="lessThan">
      <formula>E13*95%</formula>
    </cfRule>
    <cfRule type="cellIs" dxfId="3765" priority="1891" operator="between">
      <formula>E13*0.95</formula>
      <formula>E13*1.2</formula>
    </cfRule>
    <cfRule type="cellIs" dxfId="3764" priority="1890" operator="greaterThan">
      <formula>E13*120%</formula>
    </cfRule>
  </conditionalFormatting>
  <conditionalFormatting sqref="E15">
    <cfRule type="expression" dxfId="3763" priority="208" stopIfTrue="1">
      <formula>$C15=E$7</formula>
    </cfRule>
    <cfRule type="expression" dxfId="3762" priority="209" stopIfTrue="1">
      <formula>$C15&lt;E$7</formula>
    </cfRule>
  </conditionalFormatting>
  <conditionalFormatting sqref="E33">
    <cfRule type="expression" dxfId="3761" priority="1924">
      <formula>$F$27=0</formula>
    </cfRule>
  </conditionalFormatting>
  <conditionalFormatting sqref="E47">
    <cfRule type="cellIs" dxfId="3760" priority="1420" operator="greaterThan">
      <formula>E46*120%</formula>
    </cfRule>
    <cfRule type="cellIs" dxfId="3759" priority="1421" operator="between">
      <formula>E46*0.95</formula>
      <formula>E46*1.2</formula>
    </cfRule>
    <cfRule type="cellIs" dxfId="3758" priority="1418" stopIfTrue="1" operator="equal">
      <formula>0</formula>
    </cfRule>
    <cfRule type="cellIs" dxfId="3757" priority="1419" operator="lessThan">
      <formula>E46*95%</formula>
    </cfRule>
    <cfRule type="expression" priority="1417">
      <formula>$C47=E$5</formula>
    </cfRule>
  </conditionalFormatting>
  <conditionalFormatting sqref="E48">
    <cfRule type="expression" dxfId="3756" priority="1033" stopIfTrue="1">
      <formula>$C48=E$7</formula>
    </cfRule>
    <cfRule type="expression" dxfId="3755" priority="1034" stopIfTrue="1">
      <formula>$C48&lt;E$7</formula>
    </cfRule>
  </conditionalFormatting>
  <conditionalFormatting sqref="E66">
    <cfRule type="expression" dxfId="3754" priority="1454">
      <formula>$F$27=0</formula>
    </cfRule>
  </conditionalFormatting>
  <conditionalFormatting sqref="E80">
    <cfRule type="cellIs" dxfId="3753" priority="950" operator="greaterThan">
      <formula>E79*120%</formula>
    </cfRule>
    <cfRule type="cellIs" dxfId="3752" priority="949" operator="lessThan">
      <formula>E79*95%</formula>
    </cfRule>
    <cfRule type="cellIs" dxfId="3751" priority="948" stopIfTrue="1" operator="equal">
      <formula>0</formula>
    </cfRule>
    <cfRule type="expression" priority="947">
      <formula>$C80=E$5</formula>
    </cfRule>
    <cfRule type="cellIs" dxfId="3750" priority="951" operator="between">
      <formula>E79*0.95</formula>
      <formula>E79*1.2</formula>
    </cfRule>
  </conditionalFormatting>
  <conditionalFormatting sqref="E81">
    <cfRule type="expression" dxfId="3749" priority="564" stopIfTrue="1">
      <formula>$C81&lt;E$7</formula>
    </cfRule>
    <cfRule type="expression" dxfId="3748" priority="563" stopIfTrue="1">
      <formula>$C81=E$7</formula>
    </cfRule>
  </conditionalFormatting>
  <conditionalFormatting sqref="E99">
    <cfRule type="expression" dxfId="3747" priority="984">
      <formula>$F$27=0</formula>
    </cfRule>
  </conditionalFormatting>
  <conditionalFormatting sqref="E16:F16">
    <cfRule type="expression" dxfId="3746" priority="225" stopIfTrue="1">
      <formula>$C16&lt;E$7</formula>
    </cfRule>
    <cfRule type="expression" dxfId="3745" priority="224" stopIfTrue="1">
      <formula>$C16=E$7</formula>
    </cfRule>
  </conditionalFormatting>
  <conditionalFormatting sqref="E18:G18">
    <cfRule type="expression" dxfId="3744" priority="266" stopIfTrue="1">
      <formula>$C18=E$7</formula>
    </cfRule>
    <cfRule type="expression" dxfId="3743" priority="267" stopIfTrue="1">
      <formula>$C18&lt;E$7</formula>
    </cfRule>
  </conditionalFormatting>
  <conditionalFormatting sqref="E19:G19">
    <cfRule type="expression" dxfId="3742" priority="295" stopIfTrue="1">
      <formula>$C19&lt;E$7</formula>
    </cfRule>
    <cfRule type="expression" dxfId="3741" priority="294" stopIfTrue="1">
      <formula>$C19=E$7</formula>
    </cfRule>
  </conditionalFormatting>
  <conditionalFormatting sqref="E20:G20">
    <cfRule type="expression" dxfId="3740" priority="326" stopIfTrue="1">
      <formula>$C20=E$7</formula>
    </cfRule>
    <cfRule type="expression" dxfId="3739" priority="327" stopIfTrue="1">
      <formula>$C20&lt;E$7</formula>
    </cfRule>
  </conditionalFormatting>
  <conditionalFormatting sqref="E21:G22">
    <cfRule type="expression" dxfId="3738" priority="362" stopIfTrue="1">
      <formula>$C21=E$7</formula>
    </cfRule>
    <cfRule type="expression" dxfId="3737" priority="363" stopIfTrue="1">
      <formula>$C21&lt;E$7</formula>
    </cfRule>
  </conditionalFormatting>
  <conditionalFormatting sqref="E23:G24">
    <cfRule type="expression" dxfId="3736" priority="442" stopIfTrue="1">
      <formula>$C23=E$7</formula>
    </cfRule>
    <cfRule type="expression" dxfId="3735" priority="443" stopIfTrue="1">
      <formula>$C23&lt;E$7</formula>
    </cfRule>
  </conditionalFormatting>
  <conditionalFormatting sqref="E25:G25">
    <cfRule type="expression" dxfId="3734" priority="527" stopIfTrue="1">
      <formula>$C25&lt;E$7</formula>
    </cfRule>
    <cfRule type="expression" dxfId="3733" priority="526" stopIfTrue="1">
      <formula>$C25=E$7</formula>
    </cfRule>
  </conditionalFormatting>
  <conditionalFormatting sqref="E49:G49">
    <cfRule type="expression" dxfId="3732" priority="1047" stopIfTrue="1">
      <formula>$C49=E$7</formula>
    </cfRule>
    <cfRule type="expression" dxfId="3731" priority="1048" stopIfTrue="1">
      <formula>$C49&lt;E$7</formula>
    </cfRule>
  </conditionalFormatting>
  <conditionalFormatting sqref="E50:G50">
    <cfRule type="expression" dxfId="3730" priority="1067" stopIfTrue="1">
      <formula>$C50=E$7</formula>
    </cfRule>
    <cfRule type="expression" dxfId="3729" priority="1068" stopIfTrue="1">
      <formula>$C50&lt;E$7</formula>
    </cfRule>
  </conditionalFormatting>
  <conditionalFormatting sqref="E51:G51">
    <cfRule type="expression" dxfId="3728" priority="1092" stopIfTrue="1">
      <formula>$C51&lt;E$7</formula>
    </cfRule>
    <cfRule type="expression" dxfId="3727" priority="1091" stopIfTrue="1">
      <formula>$C51=E$7</formula>
    </cfRule>
  </conditionalFormatting>
  <conditionalFormatting sqref="E52:G52">
    <cfRule type="expression" dxfId="3726" priority="1119" stopIfTrue="1">
      <formula>$C52=E$7</formula>
    </cfRule>
    <cfRule type="expression" dxfId="3725" priority="1120" stopIfTrue="1">
      <formula>$C52&lt;E$7</formula>
    </cfRule>
  </conditionalFormatting>
  <conditionalFormatting sqref="E53:G53">
    <cfRule type="expression" dxfId="3724" priority="1152" stopIfTrue="1">
      <formula>$C53&lt;E$7</formula>
    </cfRule>
    <cfRule type="expression" dxfId="3723" priority="1151" stopIfTrue="1">
      <formula>$C53=E$7</formula>
    </cfRule>
  </conditionalFormatting>
  <conditionalFormatting sqref="E54:G55">
    <cfRule type="expression" dxfId="3722" priority="1188" stopIfTrue="1">
      <formula>$C54&lt;E$7</formula>
    </cfRule>
    <cfRule type="expression" dxfId="3721" priority="1187" stopIfTrue="1">
      <formula>$C54=E$7</formula>
    </cfRule>
  </conditionalFormatting>
  <conditionalFormatting sqref="E56:G57">
    <cfRule type="expression" dxfId="3720" priority="1268" stopIfTrue="1">
      <formula>$C56&lt;E$7</formula>
    </cfRule>
    <cfRule type="expression" dxfId="3719" priority="1267" stopIfTrue="1">
      <formula>$C56=E$7</formula>
    </cfRule>
  </conditionalFormatting>
  <conditionalFormatting sqref="E58:G58">
    <cfRule type="expression" dxfId="3718" priority="1401" stopIfTrue="1">
      <formula>$C58&lt;E$7</formula>
    </cfRule>
    <cfRule type="expression" dxfId="3717" priority="1400" stopIfTrue="1">
      <formula>$C58=E$7</formula>
    </cfRule>
  </conditionalFormatting>
  <conditionalFormatting sqref="E82:G82">
    <cfRule type="expression" dxfId="3716" priority="577" stopIfTrue="1">
      <formula>$C82=E$7</formula>
    </cfRule>
    <cfRule type="expression" dxfId="3715" priority="578" stopIfTrue="1">
      <formula>$C82&lt;E$7</formula>
    </cfRule>
  </conditionalFormatting>
  <conditionalFormatting sqref="E83:G83">
    <cfRule type="expression" dxfId="3714" priority="598" stopIfTrue="1">
      <formula>$C83&lt;E$7</formula>
    </cfRule>
    <cfRule type="expression" dxfId="3713" priority="597" stopIfTrue="1">
      <formula>$C83=E$7</formula>
    </cfRule>
  </conditionalFormatting>
  <conditionalFormatting sqref="E84:G84">
    <cfRule type="expression" dxfId="3712" priority="622" stopIfTrue="1">
      <formula>$C84&lt;E$7</formula>
    </cfRule>
    <cfRule type="expression" dxfId="3711" priority="621" stopIfTrue="1">
      <formula>$C84=E$7</formula>
    </cfRule>
  </conditionalFormatting>
  <conditionalFormatting sqref="E85:G85">
    <cfRule type="expression" dxfId="3710" priority="650" stopIfTrue="1">
      <formula>$C85&lt;E$7</formula>
    </cfRule>
    <cfRule type="expression" dxfId="3709" priority="649" stopIfTrue="1">
      <formula>$C85=E$7</formula>
    </cfRule>
  </conditionalFormatting>
  <conditionalFormatting sqref="E86:G86">
    <cfRule type="expression" dxfId="3708" priority="681" stopIfTrue="1">
      <formula>$C86=E$7</formula>
    </cfRule>
    <cfRule type="expression" dxfId="3707" priority="682" stopIfTrue="1">
      <formula>$C86&lt;E$7</formula>
    </cfRule>
  </conditionalFormatting>
  <conditionalFormatting sqref="E87:G88">
    <cfRule type="expression" dxfId="3706" priority="718" stopIfTrue="1">
      <formula>$C87&lt;E$7</formula>
    </cfRule>
    <cfRule type="expression" dxfId="3705" priority="717" stopIfTrue="1">
      <formula>$C87=E$7</formula>
    </cfRule>
  </conditionalFormatting>
  <conditionalFormatting sqref="E89:G90">
    <cfRule type="expression" dxfId="3704" priority="797" stopIfTrue="1">
      <formula>$C89=E$7</formula>
    </cfRule>
    <cfRule type="expression" dxfId="3703" priority="798" stopIfTrue="1">
      <formula>$C89&lt;E$7</formula>
    </cfRule>
  </conditionalFormatting>
  <conditionalFormatting sqref="E91:G91">
    <cfRule type="expression" dxfId="3702" priority="931" stopIfTrue="1">
      <formula>$C91&lt;E$7</formula>
    </cfRule>
    <cfRule type="expression" dxfId="3701" priority="930" stopIfTrue="1">
      <formula>$C91=E$7</formula>
    </cfRule>
  </conditionalFormatting>
  <conditionalFormatting sqref="E12:H13">
    <cfRule type="expression" dxfId="3700" priority="1949" stopIfTrue="1">
      <formula>$C12=E$7</formula>
    </cfRule>
    <cfRule type="expression" dxfId="3699" priority="1950" stopIfTrue="1">
      <formula>$C12&lt;E$7</formula>
    </cfRule>
  </conditionalFormatting>
  <conditionalFormatting sqref="E45:H46 K45:N50 N46:R46 F47:H47 K51:L51 L52">
    <cfRule type="expression" dxfId="3698" priority="1480" stopIfTrue="1">
      <formula>$C45&lt;E$7</formula>
    </cfRule>
    <cfRule type="expression" dxfId="3697" priority="1479" stopIfTrue="1">
      <formula>$C45=E$7</formula>
    </cfRule>
  </conditionalFormatting>
  <conditionalFormatting sqref="E78:H79 K78:N84 F80:H80 M82:R82 L85:N85 M86:N86">
    <cfRule type="expression" dxfId="3696" priority="1010" stopIfTrue="1">
      <formula>$C78&lt;E$7</formula>
    </cfRule>
    <cfRule type="expression" dxfId="3695" priority="1009" stopIfTrue="1">
      <formula>$C78=E$7</formula>
    </cfRule>
  </conditionalFormatting>
  <conditionalFormatting sqref="F15">
    <cfRule type="cellIs" dxfId="3694" priority="124" operator="between">
      <formula>F14*0.95</formula>
      <formula>F14*1.2</formula>
    </cfRule>
    <cfRule type="expression" priority="120">
      <formula>$C15=F$5</formula>
    </cfRule>
    <cfRule type="cellIs" dxfId="3693" priority="123" operator="greaterThan">
      <formula>F14*120%</formula>
    </cfRule>
    <cfRule type="cellIs" dxfId="3692" priority="122" operator="lessThan">
      <formula>F14*95%</formula>
    </cfRule>
    <cfRule type="cellIs" dxfId="3691" priority="121" stopIfTrue="1" operator="equal">
      <formula>0</formula>
    </cfRule>
  </conditionalFormatting>
  <conditionalFormatting sqref="F48">
    <cfRule type="cellIs" dxfId="3690" priority="1415" operator="greaterThan">
      <formula>F47*120%</formula>
    </cfRule>
    <cfRule type="cellIs" dxfId="3689" priority="1414" operator="lessThan">
      <formula>F47*95%</formula>
    </cfRule>
    <cfRule type="cellIs" dxfId="3688" priority="1413" stopIfTrue="1" operator="equal">
      <formula>0</formula>
    </cfRule>
    <cfRule type="expression" priority="1412">
      <formula>$C48=F$5</formula>
    </cfRule>
    <cfRule type="cellIs" dxfId="3687" priority="1416" operator="between">
      <formula>F47*0.95</formula>
      <formula>F47*1.2</formula>
    </cfRule>
  </conditionalFormatting>
  <conditionalFormatting sqref="F81">
    <cfRule type="cellIs" dxfId="3686" priority="944" operator="lessThan">
      <formula>F80*95%</formula>
    </cfRule>
    <cfRule type="cellIs" dxfId="3685" priority="943" stopIfTrue="1" operator="equal">
      <formula>0</formula>
    </cfRule>
    <cfRule type="expression" priority="942">
      <formula>$C81=F$5</formula>
    </cfRule>
    <cfRule type="cellIs" dxfId="3684" priority="946" operator="between">
      <formula>F80*0.95</formula>
      <formula>F80*1.2</formula>
    </cfRule>
    <cfRule type="cellIs" dxfId="3683" priority="945" operator="greaterThan">
      <formula>F80*120%</formula>
    </cfRule>
  </conditionalFormatting>
  <conditionalFormatting sqref="F49:G49">
    <cfRule type="expression" dxfId="3682" priority="1046" stopIfTrue="1">
      <formula>$C49&lt;F$7</formula>
    </cfRule>
    <cfRule type="expression" dxfId="3681" priority="1045" stopIfTrue="1">
      <formula>$C49=F$7</formula>
    </cfRule>
  </conditionalFormatting>
  <conditionalFormatting sqref="F82:G82">
    <cfRule type="expression" dxfId="3680" priority="575" stopIfTrue="1">
      <formula>$C82=F$7</formula>
    </cfRule>
    <cfRule type="expression" dxfId="3679" priority="576" stopIfTrue="1">
      <formula>$C82&lt;F$7</formula>
    </cfRule>
  </conditionalFormatting>
  <conditionalFormatting sqref="F18:H18">
    <cfRule type="expression" dxfId="3678" priority="262" stopIfTrue="1">
      <formula>$C18=F$7</formula>
    </cfRule>
    <cfRule type="expression" dxfId="3677" priority="263" stopIfTrue="1">
      <formula>$C18&lt;F$7</formula>
    </cfRule>
  </conditionalFormatting>
  <conditionalFormatting sqref="F19:H19">
    <cfRule type="expression" dxfId="3676" priority="291" stopIfTrue="1">
      <formula>$C19&lt;F$7</formula>
    </cfRule>
    <cfRule type="expression" dxfId="3675" priority="290" stopIfTrue="1">
      <formula>$C19=F$7</formula>
    </cfRule>
  </conditionalFormatting>
  <conditionalFormatting sqref="F20:H20">
    <cfRule type="expression" dxfId="3674" priority="323" stopIfTrue="1">
      <formula>$C20&lt;F$7</formula>
    </cfRule>
    <cfRule type="expression" dxfId="3673" priority="322" stopIfTrue="1">
      <formula>$C20=F$7</formula>
    </cfRule>
  </conditionalFormatting>
  <conditionalFormatting sqref="F21:H22">
    <cfRule type="expression" dxfId="3672" priority="359" stopIfTrue="1">
      <formula>$C21&lt;F$7</formula>
    </cfRule>
    <cfRule type="expression" dxfId="3671" priority="358" stopIfTrue="1">
      <formula>$C21=F$7</formula>
    </cfRule>
  </conditionalFormatting>
  <conditionalFormatting sqref="F23:H24">
    <cfRule type="expression" dxfId="3670" priority="438" stopIfTrue="1">
      <formula>$C23=F$7</formula>
    </cfRule>
    <cfRule type="expression" dxfId="3669" priority="439" stopIfTrue="1">
      <formula>$C23&lt;F$7</formula>
    </cfRule>
  </conditionalFormatting>
  <conditionalFormatting sqref="F25:H25">
    <cfRule type="expression" dxfId="3668" priority="523" stopIfTrue="1">
      <formula>$C25&lt;F$7</formula>
    </cfRule>
    <cfRule type="expression" dxfId="3667" priority="522" stopIfTrue="1">
      <formula>$C25=F$7</formula>
    </cfRule>
  </conditionalFormatting>
  <conditionalFormatting sqref="F50:H50">
    <cfRule type="expression" dxfId="3666" priority="1064" stopIfTrue="1">
      <formula>$C50&lt;F$7</formula>
    </cfRule>
    <cfRule type="expression" dxfId="3665" priority="1063" stopIfTrue="1">
      <formula>$C50=F$7</formula>
    </cfRule>
  </conditionalFormatting>
  <conditionalFormatting sqref="F51:H51">
    <cfRule type="expression" dxfId="3664" priority="1087" stopIfTrue="1">
      <formula>$C51=F$7</formula>
    </cfRule>
    <cfRule type="expression" dxfId="3663" priority="1088" stopIfTrue="1">
      <formula>$C51&lt;F$7</formula>
    </cfRule>
  </conditionalFormatting>
  <conditionalFormatting sqref="F52:H52">
    <cfRule type="expression" dxfId="3662" priority="1115" stopIfTrue="1">
      <formula>$C52=F$7</formula>
    </cfRule>
    <cfRule type="expression" dxfId="3661" priority="1116" stopIfTrue="1">
      <formula>$C52&lt;F$7</formula>
    </cfRule>
  </conditionalFormatting>
  <conditionalFormatting sqref="F53:H53">
    <cfRule type="expression" dxfId="3660" priority="1148" stopIfTrue="1">
      <formula>$C53&lt;F$7</formula>
    </cfRule>
    <cfRule type="expression" dxfId="3659" priority="1147" stopIfTrue="1">
      <formula>$C53=F$7</formula>
    </cfRule>
  </conditionalFormatting>
  <conditionalFormatting sqref="F54:H55">
    <cfRule type="expression" dxfId="3658" priority="1183" stopIfTrue="1">
      <formula>$C54=F$7</formula>
    </cfRule>
    <cfRule type="expression" dxfId="3657" priority="1184" stopIfTrue="1">
      <formula>$C54&lt;F$7</formula>
    </cfRule>
  </conditionalFormatting>
  <conditionalFormatting sqref="F56:H57">
    <cfRule type="expression" dxfId="3656" priority="1264" stopIfTrue="1">
      <formula>$C56&lt;F$7</formula>
    </cfRule>
    <cfRule type="expression" dxfId="3655" priority="1263" stopIfTrue="1">
      <formula>$C56=F$7</formula>
    </cfRule>
  </conditionalFormatting>
  <conditionalFormatting sqref="F58:H58">
    <cfRule type="expression" dxfId="3654" priority="1396" stopIfTrue="1">
      <formula>$C58=F$7</formula>
    </cfRule>
    <cfRule type="expression" dxfId="3653" priority="1397" stopIfTrue="1">
      <formula>$C58&lt;F$7</formula>
    </cfRule>
  </conditionalFormatting>
  <conditionalFormatting sqref="F83:H83">
    <cfRule type="expression" dxfId="3652" priority="593" stopIfTrue="1">
      <formula>$C83=F$7</formula>
    </cfRule>
    <cfRule type="expression" dxfId="3651" priority="594" stopIfTrue="1">
      <formula>$C83&lt;F$7</formula>
    </cfRule>
  </conditionalFormatting>
  <conditionalFormatting sqref="F84:H84">
    <cfRule type="expression" dxfId="3650" priority="617" stopIfTrue="1">
      <formula>$C84=F$7</formula>
    </cfRule>
    <cfRule type="expression" dxfId="3649" priority="618" stopIfTrue="1">
      <formula>$C84&lt;F$7</formula>
    </cfRule>
  </conditionalFormatting>
  <conditionalFormatting sqref="F85:H85">
    <cfRule type="expression" dxfId="3648" priority="645" stopIfTrue="1">
      <formula>$C85=F$7</formula>
    </cfRule>
    <cfRule type="expression" dxfId="3647" priority="646" stopIfTrue="1">
      <formula>$C85&lt;F$7</formula>
    </cfRule>
  </conditionalFormatting>
  <conditionalFormatting sqref="F86:H86">
    <cfRule type="expression" dxfId="3646" priority="677" stopIfTrue="1">
      <formula>$C86=F$7</formula>
    </cfRule>
    <cfRule type="expression" dxfId="3645" priority="678" stopIfTrue="1">
      <formula>$C86&lt;F$7</formula>
    </cfRule>
  </conditionalFormatting>
  <conditionalFormatting sqref="F87:H88">
    <cfRule type="expression" dxfId="3644" priority="713" stopIfTrue="1">
      <formula>$C87=F$7</formula>
    </cfRule>
    <cfRule type="expression" dxfId="3643" priority="714" stopIfTrue="1">
      <formula>$C87&lt;F$7</formula>
    </cfRule>
  </conditionalFormatting>
  <conditionalFormatting sqref="F89:H90">
    <cfRule type="expression" dxfId="3642" priority="793" stopIfTrue="1">
      <formula>$C89=F$7</formula>
    </cfRule>
    <cfRule type="expression" dxfId="3641" priority="794" stopIfTrue="1">
      <formula>$C89&lt;F$7</formula>
    </cfRule>
  </conditionalFormatting>
  <conditionalFormatting sqref="F91:H91">
    <cfRule type="expression" dxfId="3640" priority="927" stopIfTrue="1">
      <formula>$C91&lt;F$7</formula>
    </cfRule>
    <cfRule type="expression" dxfId="3639" priority="926" stopIfTrue="1">
      <formula>$C91=F$7</formula>
    </cfRule>
  </conditionalFormatting>
  <conditionalFormatting sqref="F33:R33">
    <cfRule type="expression" dxfId="3638" priority="1904">
      <formula>$F$27=0</formula>
    </cfRule>
  </conditionalFormatting>
  <conditionalFormatting sqref="F66:R66">
    <cfRule type="expression" dxfId="3637" priority="1434">
      <formula>$F$27=0</formula>
    </cfRule>
  </conditionalFormatting>
  <conditionalFormatting sqref="F99:R99">
    <cfRule type="expression" dxfId="3636" priority="964">
      <formula>$F$27=0</formula>
    </cfRule>
  </conditionalFormatting>
  <conditionalFormatting sqref="G16">
    <cfRule type="cellIs" dxfId="3635" priority="29" stopIfTrue="1" operator="equal">
      <formula>0</formula>
    </cfRule>
    <cfRule type="cellIs" dxfId="3634" priority="30" operator="lessThan">
      <formula>G15*95%</formula>
    </cfRule>
    <cfRule type="cellIs" dxfId="3633" priority="31" operator="greaterThan">
      <formula>G15*120%</formula>
    </cfRule>
    <cfRule type="cellIs" dxfId="3632" priority="32" operator="between">
      <formula>G15*0.95</formula>
      <formula>G15*1.2</formula>
    </cfRule>
    <cfRule type="expression" priority="28">
      <formula>$C16=G$5</formula>
    </cfRule>
  </conditionalFormatting>
  <conditionalFormatting sqref="G15:H15">
    <cfRule type="expression" dxfId="3631" priority="37" stopIfTrue="1">
      <formula>$C15=G$7</formula>
    </cfRule>
    <cfRule type="expression" dxfId="3630" priority="38" stopIfTrue="1">
      <formula>$C15&lt;G$7</formula>
    </cfRule>
  </conditionalFormatting>
  <conditionalFormatting sqref="G48:H48">
    <cfRule type="expression" dxfId="3629" priority="26" stopIfTrue="1">
      <formula>$C48=G$7</formula>
    </cfRule>
    <cfRule type="expression" dxfId="3628" priority="27" stopIfTrue="1">
      <formula>$C48&lt;G$7</formula>
    </cfRule>
  </conditionalFormatting>
  <conditionalFormatting sqref="G81:H81">
    <cfRule type="expression" dxfId="3627" priority="22" stopIfTrue="1">
      <formula>$C81=G$7</formula>
    </cfRule>
    <cfRule type="expression" dxfId="3626" priority="23" stopIfTrue="1">
      <formula>$C81&lt;G$7</formula>
    </cfRule>
  </conditionalFormatting>
  <conditionalFormatting sqref="H15">
    <cfRule type="expression" dxfId="3625" priority="132" stopIfTrue="1">
      <formula>$C15=H$7</formula>
    </cfRule>
    <cfRule type="expression" dxfId="3624" priority="133" stopIfTrue="1">
      <formula>$C15&lt;H$7</formula>
    </cfRule>
  </conditionalFormatting>
  <conditionalFormatting sqref="H16">
    <cfRule type="expression" dxfId="3623" priority="34" stopIfTrue="1">
      <formula>$C16&lt;H$7</formula>
    </cfRule>
    <cfRule type="expression" dxfId="3622" priority="33" stopIfTrue="1">
      <formula>$C16=H$7</formula>
    </cfRule>
  </conditionalFormatting>
  <conditionalFormatting sqref="H49:H50">
    <cfRule type="expression" dxfId="3621" priority="24" stopIfTrue="1">
      <formula>$C49=H$7</formula>
    </cfRule>
    <cfRule type="expression" dxfId="3620" priority="25" stopIfTrue="1">
      <formula>$C49&lt;H$7</formula>
    </cfRule>
  </conditionalFormatting>
  <conditionalFormatting sqref="H82:H83">
    <cfRule type="expression" dxfId="3619" priority="20" stopIfTrue="1">
      <formula>$C82=H$7</formula>
    </cfRule>
    <cfRule type="expression" dxfId="3618" priority="21" stopIfTrue="1">
      <formula>$C82&lt;H$7</formula>
    </cfRule>
  </conditionalFormatting>
  <conditionalFormatting sqref="H16:I16">
    <cfRule type="expression" dxfId="3617" priority="36" stopIfTrue="1">
      <formula>$C16&lt;H$7</formula>
    </cfRule>
    <cfRule type="expression" dxfId="3616" priority="35" stopIfTrue="1">
      <formula>$C16=H$7</formula>
    </cfRule>
  </conditionalFormatting>
  <conditionalFormatting sqref="H17:I17">
    <cfRule type="expression" priority="15">
      <formula>$C17=H$5</formula>
    </cfRule>
    <cfRule type="cellIs" dxfId="3615" priority="16" stopIfTrue="1" operator="equal">
      <formula>0</formula>
    </cfRule>
    <cfRule type="cellIs" dxfId="3614" priority="17" operator="lessThan">
      <formula>H16*95%</formula>
    </cfRule>
    <cfRule type="cellIs" dxfId="3613" priority="18" operator="greaterThan">
      <formula>H16*120%</formula>
    </cfRule>
    <cfRule type="cellIs" dxfId="3612" priority="19" operator="between">
      <formula>H16*0.95</formula>
      <formula>H16*1.2</formula>
    </cfRule>
  </conditionalFormatting>
  <conditionalFormatting sqref="H18:I18">
    <cfRule type="expression" dxfId="3611" priority="259" stopIfTrue="1">
      <formula>$C18&lt;H$7</formula>
    </cfRule>
    <cfRule type="expression" dxfId="3610" priority="258" stopIfTrue="1">
      <formula>$C18=H$7</formula>
    </cfRule>
  </conditionalFormatting>
  <conditionalFormatting sqref="H19:I19">
    <cfRule type="expression" dxfId="3609" priority="287" stopIfTrue="1">
      <formula>$C19&lt;H$7</formula>
    </cfRule>
    <cfRule type="expression" dxfId="3608" priority="286" stopIfTrue="1">
      <formula>$C19=H$7</formula>
    </cfRule>
  </conditionalFormatting>
  <conditionalFormatting sqref="H20:I20">
    <cfRule type="expression" dxfId="3607" priority="318" stopIfTrue="1">
      <formula>$C20=H$7</formula>
    </cfRule>
    <cfRule type="expression" dxfId="3606" priority="319" stopIfTrue="1">
      <formula>$C20&lt;H$7</formula>
    </cfRule>
  </conditionalFormatting>
  <conditionalFormatting sqref="H21:I22">
    <cfRule type="expression" dxfId="3605" priority="354" stopIfTrue="1">
      <formula>$C21=H$7</formula>
    </cfRule>
    <cfRule type="expression" dxfId="3604" priority="355" stopIfTrue="1">
      <formula>$C21&lt;H$7</formula>
    </cfRule>
  </conditionalFormatting>
  <conditionalFormatting sqref="H23:I24">
    <cfRule type="expression" dxfId="3603" priority="435" stopIfTrue="1">
      <formula>$C23&lt;H$7</formula>
    </cfRule>
    <cfRule type="expression" dxfId="3602" priority="434" stopIfTrue="1">
      <formula>$C23=H$7</formula>
    </cfRule>
  </conditionalFormatting>
  <conditionalFormatting sqref="H25:I25">
    <cfRule type="expression" dxfId="3601" priority="518" stopIfTrue="1">
      <formula>$C25=H$7</formula>
    </cfRule>
    <cfRule type="expression" dxfId="3600" priority="519" stopIfTrue="1">
      <formula>$C25&lt;H$7</formula>
    </cfRule>
  </conditionalFormatting>
  <conditionalFormatting sqref="H51:I51">
    <cfRule type="expression" dxfId="3599" priority="1084" stopIfTrue="1">
      <formula>$C51&lt;H$7</formula>
    </cfRule>
    <cfRule type="expression" dxfId="3598" priority="1083" stopIfTrue="1">
      <formula>$C51=H$7</formula>
    </cfRule>
  </conditionalFormatting>
  <conditionalFormatting sqref="H52:I52">
    <cfRule type="expression" dxfId="3597" priority="1111" stopIfTrue="1">
      <formula>$C52=H$7</formula>
    </cfRule>
    <cfRule type="expression" dxfId="3596" priority="1112" stopIfTrue="1">
      <formula>$C52&lt;H$7</formula>
    </cfRule>
  </conditionalFormatting>
  <conditionalFormatting sqref="H53:I53">
    <cfRule type="expression" dxfId="3595" priority="1144" stopIfTrue="1">
      <formula>$C53&lt;H$7</formula>
    </cfRule>
    <cfRule type="expression" dxfId="3594" priority="1143" stopIfTrue="1">
      <formula>$C53=H$7</formula>
    </cfRule>
  </conditionalFormatting>
  <conditionalFormatting sqref="H54:I55">
    <cfRule type="expression" dxfId="3593" priority="1179" stopIfTrue="1">
      <formula>$C54=H$7</formula>
    </cfRule>
    <cfRule type="expression" dxfId="3592" priority="1180" stopIfTrue="1">
      <formula>$C54&lt;H$7</formula>
    </cfRule>
  </conditionalFormatting>
  <conditionalFormatting sqref="H56:I57">
    <cfRule type="expression" dxfId="3591" priority="1260" stopIfTrue="1">
      <formula>$C56&lt;H$7</formula>
    </cfRule>
    <cfRule type="expression" dxfId="3590" priority="1259" stopIfTrue="1">
      <formula>$C56=H$7</formula>
    </cfRule>
  </conditionalFormatting>
  <conditionalFormatting sqref="H58:I58">
    <cfRule type="expression" dxfId="3589" priority="1393" stopIfTrue="1">
      <formula>$C58&lt;H$7</formula>
    </cfRule>
    <cfRule type="expression" dxfId="3588" priority="1392" stopIfTrue="1">
      <formula>$C58=H$7</formula>
    </cfRule>
  </conditionalFormatting>
  <conditionalFormatting sqref="H84:I84">
    <cfRule type="expression" dxfId="3587" priority="613" stopIfTrue="1">
      <formula>$C84=H$7</formula>
    </cfRule>
    <cfRule type="expression" dxfId="3586" priority="614" stopIfTrue="1">
      <formula>$C84&lt;H$7</formula>
    </cfRule>
  </conditionalFormatting>
  <conditionalFormatting sqref="H85:I85">
    <cfRule type="expression" dxfId="3585" priority="642" stopIfTrue="1">
      <formula>$C85&lt;H$7</formula>
    </cfRule>
    <cfRule type="expression" dxfId="3584" priority="641" stopIfTrue="1">
      <formula>$C85=H$7</formula>
    </cfRule>
  </conditionalFormatting>
  <conditionalFormatting sqref="H86:I86">
    <cfRule type="expression" dxfId="3583" priority="673" stopIfTrue="1">
      <formula>$C86=H$7</formula>
    </cfRule>
    <cfRule type="expression" dxfId="3582" priority="674" stopIfTrue="1">
      <formula>$C86&lt;H$7</formula>
    </cfRule>
  </conditionalFormatting>
  <conditionalFormatting sqref="H87:I88">
    <cfRule type="expression" dxfId="3581" priority="709" stopIfTrue="1">
      <formula>$C87=H$7</formula>
    </cfRule>
    <cfRule type="expression" dxfId="3580" priority="710" stopIfTrue="1">
      <formula>$C87&lt;H$7</formula>
    </cfRule>
  </conditionalFormatting>
  <conditionalFormatting sqref="H89:I90">
    <cfRule type="expression" dxfId="3579" priority="790" stopIfTrue="1">
      <formula>$C89&lt;H$7</formula>
    </cfRule>
    <cfRule type="expression" dxfId="3578" priority="789" stopIfTrue="1">
      <formula>$C89=H$7</formula>
    </cfRule>
  </conditionalFormatting>
  <conditionalFormatting sqref="H91:I91">
    <cfRule type="expression" dxfId="3577" priority="923" stopIfTrue="1">
      <formula>$C91&lt;H$7</formula>
    </cfRule>
    <cfRule type="expression" dxfId="3576" priority="922" stopIfTrue="1">
      <formula>$C91=H$7</formula>
    </cfRule>
  </conditionalFormatting>
  <conditionalFormatting sqref="I15">
    <cfRule type="expression" dxfId="3575" priority="140" stopIfTrue="1">
      <formula>$C15=I$7</formula>
    </cfRule>
    <cfRule type="expression" dxfId="3574" priority="141" stopIfTrue="1">
      <formula>$C15&lt;I$7</formula>
    </cfRule>
  </conditionalFormatting>
  <conditionalFormatting sqref="I15:I16">
    <cfRule type="expression" dxfId="3573" priority="136" stopIfTrue="1">
      <formula>$C15=I$7</formula>
    </cfRule>
    <cfRule type="expression" dxfId="3572" priority="137" stopIfTrue="1">
      <formula>$C15&lt;I$7</formula>
    </cfRule>
  </conditionalFormatting>
  <conditionalFormatting sqref="I18">
    <cfRule type="expression" dxfId="3571" priority="256" stopIfTrue="1">
      <formula>$C18=I$7</formula>
    </cfRule>
    <cfRule type="expression" dxfId="3570" priority="257" stopIfTrue="1">
      <formula>$C18&lt;I$7</formula>
    </cfRule>
  </conditionalFormatting>
  <conditionalFormatting sqref="I50">
    <cfRule type="expression" priority="1360">
      <formula>$C50=I$5</formula>
    </cfRule>
    <cfRule type="cellIs" dxfId="3569" priority="1364" operator="between">
      <formula>I49*0.95</formula>
      <formula>I49*1.2</formula>
    </cfRule>
    <cfRule type="cellIs" dxfId="3568" priority="1363" operator="greaterThan">
      <formula>I49*120%</formula>
    </cfRule>
    <cfRule type="cellIs" dxfId="3567" priority="1362" operator="lessThan">
      <formula>I49*95%</formula>
    </cfRule>
    <cfRule type="cellIs" dxfId="3566" priority="1361" stopIfTrue="1" operator="equal">
      <formula>0</formula>
    </cfRule>
  </conditionalFormatting>
  <conditionalFormatting sqref="I51">
    <cfRule type="expression" dxfId="3565" priority="1081" stopIfTrue="1">
      <formula>$C51=I$7</formula>
    </cfRule>
    <cfRule type="expression" dxfId="3564" priority="1082" stopIfTrue="1">
      <formula>$C51&lt;I$7</formula>
    </cfRule>
  </conditionalFormatting>
  <conditionalFormatting sqref="I83">
    <cfRule type="cellIs" dxfId="3563" priority="894" operator="between">
      <formula>I82*0.95</formula>
      <formula>I82*1.2</formula>
    </cfRule>
    <cfRule type="expression" priority="890">
      <formula>$C83=I$5</formula>
    </cfRule>
    <cfRule type="cellIs" dxfId="3562" priority="891" stopIfTrue="1" operator="equal">
      <formula>0</formula>
    </cfRule>
    <cfRule type="cellIs" dxfId="3561" priority="892" operator="lessThan">
      <formula>I82*95%</formula>
    </cfRule>
    <cfRule type="cellIs" dxfId="3560" priority="893" operator="greaterThan">
      <formula>I82*120%</formula>
    </cfRule>
  </conditionalFormatting>
  <conditionalFormatting sqref="I84">
    <cfRule type="expression" dxfId="3559" priority="611" stopIfTrue="1">
      <formula>$C84=I$7</formula>
    </cfRule>
    <cfRule type="expression" dxfId="3558" priority="612" stopIfTrue="1">
      <formula>$C84&lt;I$7</formula>
    </cfRule>
  </conditionalFormatting>
  <conditionalFormatting sqref="I19:J19">
    <cfRule type="expression" dxfId="3557" priority="283" stopIfTrue="1">
      <formula>$C19&lt;I$7</formula>
    </cfRule>
    <cfRule type="expression" dxfId="3556" priority="282" stopIfTrue="1">
      <formula>$C19=I$7</formula>
    </cfRule>
  </conditionalFormatting>
  <conditionalFormatting sqref="I20:J20">
    <cfRule type="expression" dxfId="3555" priority="314" stopIfTrue="1">
      <formula>$C20=I$7</formula>
    </cfRule>
    <cfRule type="expression" dxfId="3554" priority="315" stopIfTrue="1">
      <formula>$C20&lt;I$7</formula>
    </cfRule>
  </conditionalFormatting>
  <conditionalFormatting sqref="I21:J22">
    <cfRule type="expression" dxfId="3553" priority="351" stopIfTrue="1">
      <formula>$C21&lt;I$7</formula>
    </cfRule>
    <cfRule type="expression" dxfId="3552" priority="350" stopIfTrue="1">
      <formula>$C21=I$7</formula>
    </cfRule>
  </conditionalFormatting>
  <conditionalFormatting sqref="I23:J24">
    <cfRule type="expression" dxfId="3551" priority="430" stopIfTrue="1">
      <formula>$C23=I$7</formula>
    </cfRule>
    <cfRule type="expression" dxfId="3550" priority="431" stopIfTrue="1">
      <formula>$C23&lt;I$7</formula>
    </cfRule>
  </conditionalFormatting>
  <conditionalFormatting sqref="I25:J25">
    <cfRule type="expression" dxfId="3549" priority="514" stopIfTrue="1">
      <formula>$C25=I$7</formula>
    </cfRule>
    <cfRule type="expression" dxfId="3548" priority="515" stopIfTrue="1">
      <formula>$C25&lt;I$7</formula>
    </cfRule>
  </conditionalFormatting>
  <conditionalFormatting sqref="I52:J52">
    <cfRule type="expression" dxfId="3547" priority="1108" stopIfTrue="1">
      <formula>$C52&lt;I$7</formula>
    </cfRule>
    <cfRule type="expression" dxfId="3546" priority="1107" stopIfTrue="1">
      <formula>$C52=I$7</formula>
    </cfRule>
  </conditionalFormatting>
  <conditionalFormatting sqref="I53:J53">
    <cfRule type="expression" dxfId="3545" priority="1139" stopIfTrue="1">
      <formula>$C53=I$7</formula>
    </cfRule>
    <cfRule type="expression" dxfId="3544" priority="1140" stopIfTrue="1">
      <formula>$C53&lt;I$7</formula>
    </cfRule>
  </conditionalFormatting>
  <conditionalFormatting sqref="I54:J55">
    <cfRule type="expression" dxfId="3543" priority="1175" stopIfTrue="1">
      <formula>$C54=I$7</formula>
    </cfRule>
    <cfRule type="expression" dxfId="3542" priority="1176" stopIfTrue="1">
      <formula>$C54&lt;I$7</formula>
    </cfRule>
  </conditionalFormatting>
  <conditionalFormatting sqref="I56:J57">
    <cfRule type="expression" dxfId="3541" priority="1256" stopIfTrue="1">
      <formula>$C56&lt;I$7</formula>
    </cfRule>
    <cfRule type="expression" dxfId="3540" priority="1255" stopIfTrue="1">
      <formula>$C56=I$7</formula>
    </cfRule>
  </conditionalFormatting>
  <conditionalFormatting sqref="I58:J58">
    <cfRule type="expression" dxfId="3539" priority="1388" stopIfTrue="1">
      <formula>$C58=I$7</formula>
    </cfRule>
    <cfRule type="expression" dxfId="3538" priority="1389" stopIfTrue="1">
      <formula>$C58&lt;I$7</formula>
    </cfRule>
  </conditionalFormatting>
  <conditionalFormatting sqref="I63:J63">
    <cfRule type="cellIs" dxfId="3537" priority="1457" operator="greaterThan">
      <formula>$J$31</formula>
    </cfRule>
  </conditionalFormatting>
  <conditionalFormatting sqref="I85:J85">
    <cfRule type="expression" dxfId="3536" priority="637" stopIfTrue="1">
      <formula>$C85=I$7</formula>
    </cfRule>
    <cfRule type="expression" dxfId="3535" priority="638" stopIfTrue="1">
      <formula>$C85&lt;I$7</formula>
    </cfRule>
  </conditionalFormatting>
  <conditionalFormatting sqref="I86:J86">
    <cfRule type="expression" dxfId="3534" priority="669" stopIfTrue="1">
      <formula>$C86=I$7</formula>
    </cfRule>
    <cfRule type="expression" dxfId="3533" priority="670" stopIfTrue="1">
      <formula>$C86&lt;I$7</formula>
    </cfRule>
  </conditionalFormatting>
  <conditionalFormatting sqref="I87:J88">
    <cfRule type="expression" dxfId="3532" priority="706" stopIfTrue="1">
      <formula>$C87&lt;I$7</formula>
    </cfRule>
    <cfRule type="expression" dxfId="3531" priority="705" stopIfTrue="1">
      <formula>$C87=I$7</formula>
    </cfRule>
  </conditionalFormatting>
  <conditionalFormatting sqref="I89:J90">
    <cfRule type="expression" dxfId="3530" priority="785" stopIfTrue="1">
      <formula>$C89=I$7</formula>
    </cfRule>
    <cfRule type="expression" dxfId="3529" priority="786" stopIfTrue="1">
      <formula>$C89&lt;I$7</formula>
    </cfRule>
  </conditionalFormatting>
  <conditionalFormatting sqref="I91:J91">
    <cfRule type="expression" dxfId="3528" priority="918" stopIfTrue="1">
      <formula>$C91=I$7</formula>
    </cfRule>
    <cfRule type="expression" dxfId="3527" priority="919" stopIfTrue="1">
      <formula>$C91&lt;I$7</formula>
    </cfRule>
  </conditionalFormatting>
  <conditionalFormatting sqref="I96:J96">
    <cfRule type="cellIs" dxfId="3526" priority="987" operator="greaterThan">
      <formula>$J$31</formula>
    </cfRule>
  </conditionalFormatting>
  <conditionalFormatting sqref="J18">
    <cfRule type="cellIs" dxfId="3525" priority="94" stopIfTrue="1" operator="equal">
      <formula>0</formula>
    </cfRule>
    <cfRule type="expression" priority="93">
      <formula>$C18=J$5</formula>
    </cfRule>
    <cfRule type="cellIs" dxfId="3524" priority="97" operator="between">
      <formula>J17*0.95</formula>
      <formula>J17*1.2</formula>
    </cfRule>
    <cfRule type="cellIs" dxfId="3523" priority="96" operator="greaterThan">
      <formula>J17*120%</formula>
    </cfRule>
    <cfRule type="cellIs" dxfId="3522" priority="95" operator="lessThan">
      <formula>J17*95%</formula>
    </cfRule>
  </conditionalFormatting>
  <conditionalFormatting sqref="J19">
    <cfRule type="expression" dxfId="3521" priority="280" stopIfTrue="1">
      <formula>$C19=J$7</formula>
    </cfRule>
    <cfRule type="expression" dxfId="3520" priority="281" stopIfTrue="1">
      <formula>$C19&lt;J$7</formula>
    </cfRule>
  </conditionalFormatting>
  <conditionalFormatting sqref="J51">
    <cfRule type="cellIs" dxfId="3519" priority="1356" operator="greaterThan">
      <formula>J50*120%</formula>
    </cfRule>
    <cfRule type="cellIs" dxfId="3518" priority="1357" operator="between">
      <formula>J50*0.95</formula>
      <formula>J50*1.2</formula>
    </cfRule>
    <cfRule type="cellIs" dxfId="3517" priority="1355" operator="lessThan">
      <formula>J50*95%</formula>
    </cfRule>
    <cfRule type="expression" priority="1353">
      <formula>$C51=J$5</formula>
    </cfRule>
    <cfRule type="cellIs" dxfId="3516" priority="1354" stopIfTrue="1" operator="equal">
      <formula>0</formula>
    </cfRule>
  </conditionalFormatting>
  <conditionalFormatting sqref="J52">
    <cfRule type="expression" dxfId="3515" priority="1106" stopIfTrue="1">
      <formula>$C52&lt;J$7</formula>
    </cfRule>
    <cfRule type="expression" dxfId="3514" priority="1105" stopIfTrue="1">
      <formula>$C52=J$7</formula>
    </cfRule>
  </conditionalFormatting>
  <conditionalFormatting sqref="J84">
    <cfRule type="cellIs" dxfId="3513" priority="108" operator="greaterThan">
      <formula>J83*120%</formula>
    </cfRule>
    <cfRule type="cellIs" dxfId="3512" priority="107" operator="lessThan">
      <formula>J83*95%</formula>
    </cfRule>
    <cfRule type="cellIs" dxfId="3511" priority="106" stopIfTrue="1" operator="equal">
      <formula>0</formula>
    </cfRule>
    <cfRule type="expression" priority="105">
      <formula>$C84=J$5</formula>
    </cfRule>
    <cfRule type="cellIs" dxfId="3510" priority="109" operator="between">
      <formula>J83*0.95</formula>
      <formula>J83*1.2</formula>
    </cfRule>
  </conditionalFormatting>
  <conditionalFormatting sqref="J85">
    <cfRule type="expression" dxfId="3509" priority="636" stopIfTrue="1">
      <formula>$C85&lt;J$7</formula>
    </cfRule>
    <cfRule type="expression" dxfId="3508" priority="635" stopIfTrue="1">
      <formula>$C85=J$7</formula>
    </cfRule>
  </conditionalFormatting>
  <conditionalFormatting sqref="J20:K20">
    <cfRule type="expression" dxfId="3507" priority="311" stopIfTrue="1">
      <formula>$C20&lt;J$7</formula>
    </cfRule>
    <cfRule type="expression" dxfId="3506" priority="310" stopIfTrue="1">
      <formula>$C20=J$7</formula>
    </cfRule>
  </conditionalFormatting>
  <conditionalFormatting sqref="J21:K22">
    <cfRule type="expression" dxfId="3505" priority="346" stopIfTrue="1">
      <formula>$C21=J$7</formula>
    </cfRule>
    <cfRule type="expression" dxfId="3504" priority="347" stopIfTrue="1">
      <formula>$C21&lt;J$7</formula>
    </cfRule>
  </conditionalFormatting>
  <conditionalFormatting sqref="J23:K24">
    <cfRule type="expression" dxfId="3503" priority="426" stopIfTrue="1">
      <formula>$C23=J$7</formula>
    </cfRule>
    <cfRule type="expression" dxfId="3502" priority="427" stopIfTrue="1">
      <formula>$C23&lt;J$7</formula>
    </cfRule>
  </conditionalFormatting>
  <conditionalFormatting sqref="J25:K25">
    <cfRule type="expression" dxfId="3501" priority="511" stopIfTrue="1">
      <formula>$C25&lt;J$7</formula>
    </cfRule>
    <cfRule type="expression" dxfId="3500" priority="510" stopIfTrue="1">
      <formula>$C25=J$7</formula>
    </cfRule>
  </conditionalFormatting>
  <conditionalFormatting sqref="J53:K53">
    <cfRule type="expression" dxfId="3499" priority="1135" stopIfTrue="1">
      <formula>$C53=J$7</formula>
    </cfRule>
    <cfRule type="expression" dxfId="3498" priority="1136" stopIfTrue="1">
      <formula>$C53&lt;J$7</formula>
    </cfRule>
  </conditionalFormatting>
  <conditionalFormatting sqref="J54:K55">
    <cfRule type="expression" dxfId="3497" priority="1172" stopIfTrue="1">
      <formula>$C54&lt;J$7</formula>
    </cfRule>
    <cfRule type="expression" dxfId="3496" priority="1171" stopIfTrue="1">
      <formula>$C54=J$7</formula>
    </cfRule>
  </conditionalFormatting>
  <conditionalFormatting sqref="J56:K57">
    <cfRule type="expression" dxfId="3495" priority="1251" stopIfTrue="1">
      <formula>$C56=J$7</formula>
    </cfRule>
    <cfRule type="expression" dxfId="3494" priority="1252" stopIfTrue="1">
      <formula>$C56&lt;J$7</formula>
    </cfRule>
  </conditionalFormatting>
  <conditionalFormatting sqref="J58:K58">
    <cfRule type="expression" dxfId="3493" priority="1385" stopIfTrue="1">
      <formula>$C58&lt;J$7</formula>
    </cfRule>
    <cfRule type="expression" dxfId="3492" priority="1384" stopIfTrue="1">
      <formula>$C58=J$7</formula>
    </cfRule>
  </conditionalFormatting>
  <conditionalFormatting sqref="J86:K86">
    <cfRule type="expression" dxfId="3491" priority="666" stopIfTrue="1">
      <formula>$C86&lt;J$7</formula>
    </cfRule>
    <cfRule type="expression" dxfId="3490" priority="665" stopIfTrue="1">
      <formula>$C86=J$7</formula>
    </cfRule>
  </conditionalFormatting>
  <conditionalFormatting sqref="J87:K88">
    <cfRule type="expression" dxfId="3489" priority="702" stopIfTrue="1">
      <formula>$C87&lt;J$7</formula>
    </cfRule>
    <cfRule type="expression" dxfId="3488" priority="701" stopIfTrue="1">
      <formula>$C87=J$7</formula>
    </cfRule>
  </conditionalFormatting>
  <conditionalFormatting sqref="J89:K90">
    <cfRule type="expression" dxfId="3487" priority="782" stopIfTrue="1">
      <formula>$C89&lt;J$7</formula>
    </cfRule>
    <cfRule type="expression" dxfId="3486" priority="781" stopIfTrue="1">
      <formula>$C89=J$7</formula>
    </cfRule>
  </conditionalFormatting>
  <conditionalFormatting sqref="J91:K91">
    <cfRule type="expression" dxfId="3485" priority="914" stopIfTrue="1">
      <formula>$C91=J$7</formula>
    </cfRule>
    <cfRule type="expression" dxfId="3484" priority="915" stopIfTrue="1">
      <formula>$C91&lt;J$7</formula>
    </cfRule>
  </conditionalFormatting>
  <conditionalFormatting sqref="J15:N17">
    <cfRule type="expression" dxfId="3483" priority="198" stopIfTrue="1">
      <formula>$C15=J$7</formula>
    </cfRule>
    <cfRule type="expression" dxfId="3482" priority="201" stopIfTrue="1">
      <formula>$C15&lt;J$7</formula>
    </cfRule>
    <cfRule type="expression" dxfId="3481" priority="200" stopIfTrue="1">
      <formula>$C15=J$7</formula>
    </cfRule>
    <cfRule type="expression" dxfId="3480" priority="199" stopIfTrue="1">
      <formula>$C15&lt;J$7</formula>
    </cfRule>
  </conditionalFormatting>
  <conditionalFormatting sqref="J33:N33">
    <cfRule type="cellIs" dxfId="3479" priority="1914" operator="lessThan">
      <formula>0</formula>
    </cfRule>
    <cfRule type="cellIs" dxfId="3478" priority="1913" operator="greaterThan">
      <formula>0</formula>
    </cfRule>
  </conditionalFormatting>
  <conditionalFormatting sqref="J66:N66">
    <cfRule type="cellIs" dxfId="3477" priority="1444" operator="lessThan">
      <formula>0</formula>
    </cfRule>
    <cfRule type="cellIs" dxfId="3476" priority="1443" operator="greaterThan">
      <formula>0</formula>
    </cfRule>
  </conditionalFormatting>
  <conditionalFormatting sqref="J99:N99">
    <cfRule type="cellIs" dxfId="3475" priority="974" operator="lessThan">
      <formula>0</formula>
    </cfRule>
    <cfRule type="cellIs" dxfId="3474" priority="973" operator="greaterThan">
      <formula>0</formula>
    </cfRule>
  </conditionalFormatting>
  <conditionalFormatting sqref="K18">
    <cfRule type="expression" dxfId="3473" priority="188" stopIfTrue="1">
      <formula>$C18=K$7</formula>
    </cfRule>
    <cfRule type="expression" dxfId="3472" priority="187" stopIfTrue="1">
      <formula>$C18&lt;K$7</formula>
    </cfRule>
    <cfRule type="expression" dxfId="3471" priority="186" stopIfTrue="1">
      <formula>$C18=K$7</formula>
    </cfRule>
    <cfRule type="expression" dxfId="3470" priority="189" stopIfTrue="1">
      <formula>$C18&lt;K$7</formula>
    </cfRule>
  </conditionalFormatting>
  <conditionalFormatting sqref="K19">
    <cfRule type="cellIs" dxfId="3469" priority="92" operator="between">
      <formula>K18*0.95</formula>
      <formula>K18*1.2</formula>
    </cfRule>
    <cfRule type="cellIs" dxfId="3468" priority="91" operator="greaterThan">
      <formula>K18*120%</formula>
    </cfRule>
    <cfRule type="cellIs" dxfId="3467" priority="90" operator="lessThan">
      <formula>K18*95%</formula>
    </cfRule>
    <cfRule type="cellIs" dxfId="3466" priority="89" stopIfTrue="1" operator="equal">
      <formula>0</formula>
    </cfRule>
    <cfRule type="expression" priority="88">
      <formula>$C19=K$5</formula>
    </cfRule>
  </conditionalFormatting>
  <conditionalFormatting sqref="K20">
    <cfRule type="expression" dxfId="3465" priority="309" stopIfTrue="1">
      <formula>$C20&lt;K$7</formula>
    </cfRule>
    <cfRule type="expression" dxfId="3464" priority="308" stopIfTrue="1">
      <formula>$C20=K$7</formula>
    </cfRule>
  </conditionalFormatting>
  <conditionalFormatting sqref="K52">
    <cfRule type="expression" priority="1346">
      <formula>$C52=K$5</formula>
    </cfRule>
    <cfRule type="cellIs" dxfId="3463" priority="1347" stopIfTrue="1" operator="equal">
      <formula>0</formula>
    </cfRule>
    <cfRule type="cellIs" dxfId="3462" priority="1350" operator="between">
      <formula>K51*0.95</formula>
      <formula>K51*1.2</formula>
    </cfRule>
    <cfRule type="cellIs" dxfId="3461" priority="1349" operator="greaterThan">
      <formula>K51*120%</formula>
    </cfRule>
    <cfRule type="cellIs" dxfId="3460" priority="1348" operator="lessThan">
      <formula>K51*95%</formula>
    </cfRule>
  </conditionalFormatting>
  <conditionalFormatting sqref="K53">
    <cfRule type="expression" dxfId="3459" priority="1134" stopIfTrue="1">
      <formula>$C53&lt;K$7</formula>
    </cfRule>
    <cfRule type="expression" dxfId="3458" priority="1133" stopIfTrue="1">
      <formula>$C53=K$7</formula>
    </cfRule>
  </conditionalFormatting>
  <conditionalFormatting sqref="K85">
    <cfRule type="cellIs" dxfId="3457" priority="880" operator="between">
      <formula>K84*0.95</formula>
      <formula>K84*1.2</formula>
    </cfRule>
    <cfRule type="cellIs" dxfId="3456" priority="879" operator="greaterThan">
      <formula>K84*120%</formula>
    </cfRule>
    <cfRule type="cellIs" dxfId="3455" priority="878" operator="lessThan">
      <formula>K84*95%</formula>
    </cfRule>
    <cfRule type="cellIs" dxfId="3454" priority="877" stopIfTrue="1" operator="equal">
      <formula>0</formula>
    </cfRule>
    <cfRule type="expression" priority="876">
      <formula>$C85=K$5</formula>
    </cfRule>
  </conditionalFormatting>
  <conditionalFormatting sqref="K86">
    <cfRule type="expression" dxfId="3453" priority="664" stopIfTrue="1">
      <formula>$C86&lt;K$7</formula>
    </cfRule>
    <cfRule type="expression" dxfId="3452" priority="663" stopIfTrue="1">
      <formula>$C86=K$7</formula>
    </cfRule>
  </conditionalFormatting>
  <conditionalFormatting sqref="K21:L22">
    <cfRule type="expression" dxfId="3451" priority="342" stopIfTrue="1">
      <formula>$C21=K$7</formula>
    </cfRule>
    <cfRule type="expression" dxfId="3450" priority="343" stopIfTrue="1">
      <formula>$C21&lt;K$7</formula>
    </cfRule>
  </conditionalFormatting>
  <conditionalFormatting sqref="K23:L24">
    <cfRule type="expression" dxfId="3449" priority="422" stopIfTrue="1">
      <formula>$C23=K$7</formula>
    </cfRule>
    <cfRule type="expression" dxfId="3448" priority="423" stopIfTrue="1">
      <formula>$C23&lt;K$7</formula>
    </cfRule>
  </conditionalFormatting>
  <conditionalFormatting sqref="K25:L25">
    <cfRule type="expression" dxfId="3447" priority="507" stopIfTrue="1">
      <formula>$C25&lt;K$7</formula>
    </cfRule>
    <cfRule type="expression" dxfId="3446" priority="506" stopIfTrue="1">
      <formula>$C25=K$7</formula>
    </cfRule>
  </conditionalFormatting>
  <conditionalFormatting sqref="K54:L55">
    <cfRule type="expression" dxfId="3445" priority="1168" stopIfTrue="1">
      <formula>$C54&lt;K$7</formula>
    </cfRule>
    <cfRule type="expression" dxfId="3444" priority="1167" stopIfTrue="1">
      <formula>$C54=K$7</formula>
    </cfRule>
  </conditionalFormatting>
  <conditionalFormatting sqref="K56:L57">
    <cfRule type="expression" dxfId="3443" priority="1248" stopIfTrue="1">
      <formula>$C56&lt;K$7</formula>
    </cfRule>
    <cfRule type="expression" dxfId="3442" priority="1247" stopIfTrue="1">
      <formula>$C56=K$7</formula>
    </cfRule>
  </conditionalFormatting>
  <conditionalFormatting sqref="K58:L58">
    <cfRule type="expression" dxfId="3441" priority="1381" stopIfTrue="1">
      <formula>$C58&lt;K$7</formula>
    </cfRule>
    <cfRule type="expression" dxfId="3440" priority="1380" stopIfTrue="1">
      <formula>$C58=K$7</formula>
    </cfRule>
  </conditionalFormatting>
  <conditionalFormatting sqref="K87:L88">
    <cfRule type="expression" dxfId="3439" priority="697" stopIfTrue="1">
      <formula>$C87=K$7</formula>
    </cfRule>
    <cfRule type="expression" dxfId="3438" priority="698" stopIfTrue="1">
      <formula>$C87&lt;K$7</formula>
    </cfRule>
  </conditionalFormatting>
  <conditionalFormatting sqref="K89:L90">
    <cfRule type="expression" dxfId="3437" priority="777" stopIfTrue="1">
      <formula>$C89=K$7</formula>
    </cfRule>
    <cfRule type="expression" dxfId="3436" priority="778" stopIfTrue="1">
      <formula>$C89&lt;K$7</formula>
    </cfRule>
  </conditionalFormatting>
  <conditionalFormatting sqref="K91:L91">
    <cfRule type="expression" dxfId="3435" priority="910" stopIfTrue="1">
      <formula>$C91=K$7</formula>
    </cfRule>
    <cfRule type="expression" dxfId="3434" priority="911" stopIfTrue="1">
      <formula>$C91&lt;K$7</formula>
    </cfRule>
  </conditionalFormatting>
  <conditionalFormatting sqref="K33:N33">
    <cfRule type="expression" dxfId="3433" priority="1923" stopIfTrue="1">
      <formula>K$27=0</formula>
    </cfRule>
  </conditionalFormatting>
  <conditionalFormatting sqref="K66:N66">
    <cfRule type="expression" dxfId="3432" priority="1453" stopIfTrue="1">
      <formula>K$27=0</formula>
    </cfRule>
  </conditionalFormatting>
  <conditionalFormatting sqref="K99:N99">
    <cfRule type="expression" dxfId="3431" priority="983" stopIfTrue="1">
      <formula>K$27=0</formula>
    </cfRule>
  </conditionalFormatting>
  <conditionalFormatting sqref="K12:Q14 F14:H14">
    <cfRule type="expression" dxfId="3430" priority="1892" stopIfTrue="1">
      <formula>$C12=F$7</formula>
    </cfRule>
    <cfRule type="expression" dxfId="3429" priority="1893" stopIfTrue="1">
      <formula>$C12&lt;F$7</formula>
    </cfRule>
  </conditionalFormatting>
  <conditionalFormatting sqref="K63:Q63">
    <cfRule type="cellIs" dxfId="3428" priority="1460" operator="lessThan">
      <formula>0</formula>
    </cfRule>
    <cfRule type="cellIs" dxfId="3427" priority="1459" operator="greaterThan">
      <formula>0</formula>
    </cfRule>
  </conditionalFormatting>
  <conditionalFormatting sqref="K96:Q96">
    <cfRule type="cellIs" dxfId="3426" priority="989" operator="greaterThan">
      <formula>0</formula>
    </cfRule>
    <cfRule type="cellIs" dxfId="3425" priority="990" operator="lessThan">
      <formula>0</formula>
    </cfRule>
  </conditionalFormatting>
  <conditionalFormatting sqref="L20">
    <cfRule type="cellIs" dxfId="3424" priority="84" stopIfTrue="1" operator="equal">
      <formula>0</formula>
    </cfRule>
    <cfRule type="cellIs" dxfId="3423" priority="85" operator="lessThan">
      <formula>L19*95%</formula>
    </cfRule>
    <cfRule type="cellIs" dxfId="3422" priority="86" operator="greaterThan">
      <formula>L19*120%</formula>
    </cfRule>
    <cfRule type="expression" priority="83">
      <formula>$C20=L$5</formula>
    </cfRule>
    <cfRule type="cellIs" dxfId="3421" priority="87" operator="between">
      <formula>L19*0.95</formula>
      <formula>L19*1.2</formula>
    </cfRule>
  </conditionalFormatting>
  <conditionalFormatting sqref="L21">
    <cfRule type="expression" dxfId="3420" priority="340" stopIfTrue="1">
      <formula>$C21=L$7</formula>
    </cfRule>
    <cfRule type="expression" dxfId="3419" priority="341" stopIfTrue="1">
      <formula>$C21&lt;L$7</formula>
    </cfRule>
  </conditionalFormatting>
  <conditionalFormatting sqref="L22:L23">
    <cfRule type="expression" dxfId="3418" priority="382" stopIfTrue="1">
      <formula>$C22=L$7</formula>
    </cfRule>
    <cfRule type="expression" dxfId="3417" priority="383" stopIfTrue="1">
      <formula>$C22&lt;L$7</formula>
    </cfRule>
  </conditionalFormatting>
  <conditionalFormatting sqref="L24:L25">
    <cfRule type="expression" dxfId="3416" priority="464" stopIfTrue="1">
      <formula>$C24=L$7</formula>
    </cfRule>
    <cfRule type="expression" dxfId="3415" priority="465" stopIfTrue="1">
      <formula>$C24&lt;L$7</formula>
    </cfRule>
  </conditionalFormatting>
  <conditionalFormatting sqref="L53">
    <cfRule type="cellIs" dxfId="3414" priority="1343" operator="lessThan">
      <formula>L52*95%</formula>
    </cfRule>
    <cfRule type="cellIs" dxfId="3413" priority="1344" operator="greaterThan">
      <formula>L52*120%</formula>
    </cfRule>
    <cfRule type="cellIs" dxfId="3412" priority="1345" operator="between">
      <formula>L52*0.95</formula>
      <formula>L52*1.2</formula>
    </cfRule>
    <cfRule type="cellIs" dxfId="3411" priority="1342" stopIfTrue="1" operator="equal">
      <formula>0</formula>
    </cfRule>
    <cfRule type="expression" priority="1341">
      <formula>$C53=L$5</formula>
    </cfRule>
  </conditionalFormatting>
  <conditionalFormatting sqref="L54">
    <cfRule type="expression" dxfId="3410" priority="1166" stopIfTrue="1">
      <formula>$C54&lt;L$7</formula>
    </cfRule>
    <cfRule type="expression" dxfId="3409" priority="1165" stopIfTrue="1">
      <formula>$C54=L$7</formula>
    </cfRule>
  </conditionalFormatting>
  <conditionalFormatting sqref="L55:L56">
    <cfRule type="expression" dxfId="3408" priority="1207" stopIfTrue="1">
      <formula>$C55=L$7</formula>
    </cfRule>
    <cfRule type="expression" dxfId="3407" priority="1208" stopIfTrue="1">
      <formula>$C55&lt;L$7</formula>
    </cfRule>
  </conditionalFormatting>
  <conditionalFormatting sqref="L57:L58">
    <cfRule type="expression" dxfId="3406" priority="1290" stopIfTrue="1">
      <formula>$C57&lt;L$7</formula>
    </cfRule>
    <cfRule type="expression" dxfId="3405" priority="1289" stopIfTrue="1">
      <formula>$C57=L$7</formula>
    </cfRule>
  </conditionalFormatting>
  <conditionalFormatting sqref="L86">
    <cfRule type="cellIs" dxfId="3404" priority="873" operator="lessThan">
      <formula>L85*95%</formula>
    </cfRule>
    <cfRule type="cellIs" dxfId="3403" priority="872" stopIfTrue="1" operator="equal">
      <formula>0</formula>
    </cfRule>
    <cfRule type="cellIs" dxfId="3402" priority="875" operator="between">
      <formula>L85*0.95</formula>
      <formula>L85*1.2</formula>
    </cfRule>
    <cfRule type="expression" priority="871">
      <formula>$C86=L$5</formula>
    </cfRule>
    <cfRule type="cellIs" dxfId="3401" priority="874" operator="greaterThan">
      <formula>L85*120%</formula>
    </cfRule>
  </conditionalFormatting>
  <conditionalFormatting sqref="L87">
    <cfRule type="expression" dxfId="3400" priority="695" stopIfTrue="1">
      <formula>$C87=L$7</formula>
    </cfRule>
    <cfRule type="expression" dxfId="3399" priority="696" stopIfTrue="1">
      <formula>$C87&lt;L$7</formula>
    </cfRule>
  </conditionalFormatting>
  <conditionalFormatting sqref="L88:L89">
    <cfRule type="expression" dxfId="3398" priority="737" stopIfTrue="1">
      <formula>$C88=L$7</formula>
    </cfRule>
    <cfRule type="expression" dxfId="3397" priority="738" stopIfTrue="1">
      <formula>$C88&lt;L$7</formula>
    </cfRule>
  </conditionalFormatting>
  <conditionalFormatting sqref="L90:L91">
    <cfRule type="expression" dxfId="3396" priority="820" stopIfTrue="1">
      <formula>$C90&lt;L$7</formula>
    </cfRule>
    <cfRule type="expression" dxfId="3395" priority="819" stopIfTrue="1">
      <formula>$C90=L$7</formula>
    </cfRule>
  </conditionalFormatting>
  <conditionalFormatting sqref="L18:N19">
    <cfRule type="expression" dxfId="3394" priority="195" stopIfTrue="1">
      <formula>$C18&lt;L$7</formula>
    </cfRule>
    <cfRule type="expression" dxfId="3393" priority="194" stopIfTrue="1">
      <formula>$C18=L$7</formula>
    </cfRule>
    <cfRule type="expression" dxfId="3392" priority="197" stopIfTrue="1">
      <formula>$C18&lt;L$7</formula>
    </cfRule>
    <cfRule type="expression" dxfId="3391" priority="196" stopIfTrue="1">
      <formula>$C18=L$7</formula>
    </cfRule>
  </conditionalFormatting>
  <conditionalFormatting sqref="M20:N20">
    <cfRule type="expression" dxfId="3390" priority="191" stopIfTrue="1">
      <formula>$C20&lt;M$7</formula>
    </cfRule>
    <cfRule type="expression" dxfId="3389" priority="193" stopIfTrue="1">
      <formula>$C20&lt;M$7</formula>
    </cfRule>
    <cfRule type="expression" dxfId="3388" priority="192" stopIfTrue="1">
      <formula>$C20=M$7</formula>
    </cfRule>
    <cfRule type="expression" dxfId="3387" priority="190" stopIfTrue="1">
      <formula>$C20=M$7</formula>
    </cfRule>
  </conditionalFormatting>
  <conditionalFormatting sqref="M21:N21">
    <cfRule type="expression" priority="78">
      <formula>$C21=M$5</formula>
    </cfRule>
    <cfRule type="cellIs" dxfId="3386" priority="79" stopIfTrue="1" operator="equal">
      <formula>0</formula>
    </cfRule>
    <cfRule type="cellIs" dxfId="3385" priority="82" operator="between">
      <formula>M20*0.95</formula>
      <formula>M20*1.2</formula>
    </cfRule>
    <cfRule type="cellIs" dxfId="3384" priority="81" operator="greaterThan">
      <formula>M20*120%</formula>
    </cfRule>
    <cfRule type="cellIs" dxfId="3383" priority="80" operator="lessThan">
      <formula>M20*95%</formula>
    </cfRule>
  </conditionalFormatting>
  <conditionalFormatting sqref="M51:N53">
    <cfRule type="expression" dxfId="3382" priority="103" stopIfTrue="1">
      <formula>$C51=M$7</formula>
    </cfRule>
    <cfRule type="expression" dxfId="3381" priority="104" stopIfTrue="1">
      <formula>$C51&lt;M$7</formula>
    </cfRule>
  </conditionalFormatting>
  <conditionalFormatting sqref="M54:N54">
    <cfRule type="cellIs" dxfId="3380" priority="1337" operator="greaterThan">
      <formula>M53*120%</formula>
    </cfRule>
    <cfRule type="expression" priority="1334">
      <formula>$C54=M$5</formula>
    </cfRule>
    <cfRule type="cellIs" dxfId="3379" priority="1338" operator="between">
      <formula>M53*0.95</formula>
      <formula>M53*1.2</formula>
    </cfRule>
    <cfRule type="cellIs" dxfId="3378" priority="1336" operator="lessThan">
      <formula>M53*95%</formula>
    </cfRule>
    <cfRule type="cellIs" dxfId="3377" priority="1335" stopIfTrue="1" operator="equal">
      <formula>0</formula>
    </cfRule>
  </conditionalFormatting>
  <conditionalFormatting sqref="M87:N87">
    <cfRule type="cellIs" dxfId="3376" priority="5" operator="lessThan">
      <formula>M86*95%</formula>
    </cfRule>
    <cfRule type="cellIs" dxfId="3375" priority="4" stopIfTrue="1" operator="equal">
      <formula>0</formula>
    </cfRule>
    <cfRule type="expression" priority="3">
      <formula>$C87=M$5</formula>
    </cfRule>
    <cfRule type="cellIs" dxfId="3374" priority="7" operator="between">
      <formula>M86*0.95</formula>
      <formula>M86*1.2</formula>
    </cfRule>
    <cfRule type="cellIs" dxfId="3373" priority="6" operator="greaterThan">
      <formula>M86*120%</formula>
    </cfRule>
  </conditionalFormatting>
  <conditionalFormatting sqref="O22">
    <cfRule type="cellIs" dxfId="3372" priority="74" stopIfTrue="1" operator="equal">
      <formula>0</formula>
    </cfRule>
    <cfRule type="cellIs" dxfId="3371" priority="75" operator="lessThan">
      <formula>O21*95%</formula>
    </cfRule>
    <cfRule type="cellIs" dxfId="3370" priority="76" operator="greaterThan">
      <formula>O21*120%</formula>
    </cfRule>
    <cfRule type="cellIs" dxfId="3369" priority="77" operator="between">
      <formula>O21*0.95</formula>
      <formula>O21*1.2</formula>
    </cfRule>
    <cfRule type="expression" priority="73">
      <formula>$C22=O$5</formula>
    </cfRule>
  </conditionalFormatting>
  <conditionalFormatting sqref="O23">
    <cfRule type="expression" dxfId="3368" priority="457" stopIfTrue="1">
      <formula>$C23&lt;O$7</formula>
    </cfRule>
    <cfRule type="expression" dxfId="3367" priority="456" stopIfTrue="1">
      <formula>$C23=O$7</formula>
    </cfRule>
  </conditionalFormatting>
  <conditionalFormatting sqref="O55 P56 Q57 R58">
    <cfRule type="expression" priority="1481">
      <formula>$C55=O$5</formula>
    </cfRule>
  </conditionalFormatting>
  <conditionalFormatting sqref="O55">
    <cfRule type="cellIs" dxfId="3366" priority="1333" operator="between">
      <formula>O54*0.95</formula>
      <formula>O54*1.2</formula>
    </cfRule>
    <cfRule type="cellIs" dxfId="3365" priority="1332" operator="greaterThan">
      <formula>O54*120%</formula>
    </cfRule>
    <cfRule type="cellIs" dxfId="3364" priority="1331" stopIfTrue="1" operator="equal">
      <formula>0</formula>
    </cfRule>
  </conditionalFormatting>
  <conditionalFormatting sqref="O56">
    <cfRule type="expression" dxfId="3363" priority="1282" stopIfTrue="1">
      <formula>$C56&lt;O$7</formula>
    </cfRule>
    <cfRule type="expression" dxfId="3362" priority="1281" stopIfTrue="1">
      <formula>$C56=O$7</formula>
    </cfRule>
  </conditionalFormatting>
  <conditionalFormatting sqref="O88 P89 R91">
    <cfRule type="expression" priority="1011">
      <formula>$C88=O$5</formula>
    </cfRule>
  </conditionalFormatting>
  <conditionalFormatting sqref="O88">
    <cfRule type="cellIs" dxfId="3361" priority="863" operator="between">
      <formula>O87*0.95</formula>
      <formula>O87*1.2</formula>
    </cfRule>
    <cfRule type="cellIs" dxfId="3360" priority="862" operator="greaterThan">
      <formula>O87*120%</formula>
    </cfRule>
    <cfRule type="cellIs" dxfId="3359" priority="861" stopIfTrue="1" operator="equal">
      <formula>0</formula>
    </cfRule>
  </conditionalFormatting>
  <conditionalFormatting sqref="O89">
    <cfRule type="expression" dxfId="3358" priority="811" stopIfTrue="1">
      <formula>$C89=O$7</formula>
    </cfRule>
    <cfRule type="expression" dxfId="3357" priority="812" stopIfTrue="1">
      <formula>$C89&lt;O$7</formula>
    </cfRule>
  </conditionalFormatting>
  <conditionalFormatting sqref="O57:P57">
    <cfRule type="expression" dxfId="3356" priority="1324" stopIfTrue="1">
      <formula>$C57&lt;O$7</formula>
    </cfRule>
    <cfRule type="expression" dxfId="3355" priority="1323" stopIfTrue="1">
      <formula>$C57=O$7</formula>
    </cfRule>
  </conditionalFormatting>
  <conditionalFormatting sqref="O90:P90">
    <cfRule type="expression" dxfId="3354" priority="853" stopIfTrue="1">
      <formula>$C90=O$7</formula>
    </cfRule>
    <cfRule type="expression" dxfId="3353" priority="854" stopIfTrue="1">
      <formula>$C90&lt;O$7</formula>
    </cfRule>
  </conditionalFormatting>
  <conditionalFormatting sqref="O45:Q54 P55:Q55 Q56 O58:Q58">
    <cfRule type="expression" dxfId="3352" priority="1488" stopIfTrue="1">
      <formula>$C45=O$7</formula>
    </cfRule>
    <cfRule type="expression" dxfId="3351" priority="1489" stopIfTrue="1">
      <formula>$C45&lt;O$7</formula>
    </cfRule>
  </conditionalFormatting>
  <conditionalFormatting sqref="O78:Q87 P88:Q88 Q89 O91:Q91">
    <cfRule type="expression" dxfId="3350" priority="1018" stopIfTrue="1">
      <formula>$C78=O$7</formula>
    </cfRule>
    <cfRule type="expression" dxfId="3349" priority="1019" stopIfTrue="1">
      <formula>$C78&lt;O$7</formula>
    </cfRule>
  </conditionalFormatting>
  <conditionalFormatting sqref="O15:R20 O21 P21:R22 Q23:R23 R24">
    <cfRule type="expression" dxfId="3348" priority="205" stopIfTrue="1">
      <formula>$C15&lt;O$7</formula>
    </cfRule>
    <cfRule type="expression" dxfId="3347" priority="204" stopIfTrue="1">
      <formula>$C15=O$7</formula>
    </cfRule>
  </conditionalFormatting>
  <conditionalFormatting sqref="O15:R20 O21 P21:R22 Q23:R23">
    <cfRule type="expression" dxfId="3346" priority="203" stopIfTrue="1">
      <formula>$C15&lt;O$7</formula>
    </cfRule>
    <cfRule type="expression" dxfId="3345" priority="202" stopIfTrue="1">
      <formula>$C15=O$7</formula>
    </cfRule>
  </conditionalFormatting>
  <conditionalFormatting sqref="O24:R24">
    <cfRule type="expression" dxfId="3344" priority="148" stopIfTrue="1">
      <formula>$C24=O$7</formula>
    </cfRule>
    <cfRule type="expression" dxfId="3343" priority="149" stopIfTrue="1">
      <formula>$C24&lt;O$7</formula>
    </cfRule>
  </conditionalFormatting>
  <conditionalFormatting sqref="O25:R25">
    <cfRule type="expression" dxfId="3342" priority="145" stopIfTrue="1">
      <formula>$C25&lt;O$7</formula>
    </cfRule>
    <cfRule type="expression" dxfId="3341" priority="144" stopIfTrue="1">
      <formula>$C25=O$7</formula>
    </cfRule>
  </conditionalFormatting>
  <conditionalFormatting sqref="O33:R33">
    <cfRule type="cellIs" dxfId="3340" priority="1910" operator="lessThan">
      <formula>0</formula>
    </cfRule>
    <cfRule type="cellIs" dxfId="3339" priority="1909" operator="greaterThan">
      <formula>0</formula>
    </cfRule>
    <cfRule type="expression" dxfId="3338" priority="1908" stopIfTrue="1">
      <formula>O$27=0</formula>
    </cfRule>
  </conditionalFormatting>
  <conditionalFormatting sqref="O66:R66">
    <cfRule type="cellIs" dxfId="3337" priority="1440" operator="lessThan">
      <formula>0</formula>
    </cfRule>
    <cfRule type="expression" dxfId="3336" priority="1438" stopIfTrue="1">
      <formula>O$27=0</formula>
    </cfRule>
    <cfRule type="cellIs" dxfId="3335" priority="1439" operator="greaterThan">
      <formula>0</formula>
    </cfRule>
  </conditionalFormatting>
  <conditionalFormatting sqref="O99:R99">
    <cfRule type="expression" dxfId="3334" priority="968" stopIfTrue="1">
      <formula>O$27=0</formula>
    </cfRule>
    <cfRule type="cellIs" dxfId="3333" priority="969" operator="greaterThan">
      <formula>0</formula>
    </cfRule>
    <cfRule type="cellIs" dxfId="3332" priority="970" operator="lessThan">
      <formula>0</formula>
    </cfRule>
  </conditionalFormatting>
  <conditionalFormatting sqref="P23">
    <cfRule type="cellIs" dxfId="3331" priority="72" operator="between">
      <formula>P22*0.95</formula>
      <formula>P22*1.2</formula>
    </cfRule>
    <cfRule type="expression" priority="68">
      <formula>$C23=P$5</formula>
    </cfRule>
    <cfRule type="cellIs" dxfId="3330" priority="69" stopIfTrue="1" operator="equal">
      <formula>0</formula>
    </cfRule>
    <cfRule type="cellIs" dxfId="3329" priority="70" operator="lessThan">
      <formula>P22*95%</formula>
    </cfRule>
    <cfRule type="cellIs" dxfId="3328" priority="71" operator="greaterThan">
      <formula>P22*120%</formula>
    </cfRule>
  </conditionalFormatting>
  <conditionalFormatting sqref="P56">
    <cfRule type="cellIs" dxfId="3327" priority="1328" stopIfTrue="1" operator="equal">
      <formula>0</formula>
    </cfRule>
    <cfRule type="cellIs" dxfId="3326" priority="1330" operator="between">
      <formula>P55*0.95</formula>
      <formula>P55*1.2</formula>
    </cfRule>
    <cfRule type="cellIs" dxfId="3325" priority="1329" operator="greaterThan">
      <formula>P55*120%</formula>
    </cfRule>
  </conditionalFormatting>
  <conditionalFormatting sqref="P89">
    <cfRule type="cellIs" dxfId="3324" priority="858" stopIfTrue="1" operator="equal">
      <formula>0</formula>
    </cfRule>
    <cfRule type="cellIs" dxfId="3323" priority="860" operator="between">
      <formula>P88*0.95</formula>
      <formula>P88*1.2</formula>
    </cfRule>
    <cfRule type="cellIs" dxfId="3322" priority="859" operator="greaterThan">
      <formula>P88*120%</formula>
    </cfRule>
  </conditionalFormatting>
  <conditionalFormatting sqref="Q24">
    <cfRule type="expression" dxfId="3321" priority="147" stopIfTrue="1">
      <formula>$C24&lt;Q$7</formula>
    </cfRule>
    <cfRule type="expression" dxfId="3320" priority="146" stopIfTrue="1">
      <formula>$C24=Q$7</formula>
    </cfRule>
  </conditionalFormatting>
  <conditionalFormatting sqref="Q57">
    <cfRule type="cellIs" dxfId="3319" priority="1325" stopIfTrue="1" operator="equal">
      <formula>0</formula>
    </cfRule>
    <cfRule type="cellIs" dxfId="3318" priority="1327" operator="between">
      <formula>Q56*0.95</formula>
      <formula>Q56*1.2</formula>
    </cfRule>
    <cfRule type="cellIs" dxfId="3317" priority="1326" operator="greaterThan">
      <formula>Q56*120%</formula>
    </cfRule>
  </conditionalFormatting>
  <conditionalFormatting sqref="Q90">
    <cfRule type="cellIs" dxfId="3316" priority="12" operator="lessThan">
      <formula>Q89*95%</formula>
    </cfRule>
    <cfRule type="expression" priority="11">
      <formula>$C90=Q$5</formula>
    </cfRule>
    <cfRule type="cellIs" dxfId="3315" priority="10" operator="between">
      <formula>Q89*0.95</formula>
      <formula>Q89*1.2</formula>
    </cfRule>
    <cfRule type="cellIs" dxfId="3314" priority="9" operator="greaterThan">
      <formula>Q89*120%</formula>
    </cfRule>
    <cfRule type="cellIs" dxfId="3313" priority="8" stopIfTrue="1" operator="equal">
      <formula>0</formula>
    </cfRule>
  </conditionalFormatting>
  <conditionalFormatting sqref="R25">
    <cfRule type="expression" dxfId="3312" priority="143" stopIfTrue="1">
      <formula>$C25&lt;R$7</formula>
    </cfRule>
    <cfRule type="expression" dxfId="3311" priority="142" stopIfTrue="1">
      <formula>$C25=R$7</formula>
    </cfRule>
  </conditionalFormatting>
  <conditionalFormatting sqref="R58 O55 P56 Q57">
    <cfRule type="cellIs" dxfId="3310" priority="1483" operator="lessThan">
      <formula>O54*95%</formula>
    </cfRule>
  </conditionalFormatting>
  <conditionalFormatting sqref="R58">
    <cfRule type="cellIs" dxfId="3309" priority="1485" operator="between">
      <formula>R57*0.95</formula>
      <formula>R57*1.2</formula>
    </cfRule>
    <cfRule type="cellIs" dxfId="3308" priority="1482" stopIfTrue="1" operator="equal">
      <formula>0</formula>
    </cfRule>
    <cfRule type="cellIs" dxfId="3307" priority="1484" operator="greaterThan">
      <formula>R57*120%</formula>
    </cfRule>
  </conditionalFormatting>
  <conditionalFormatting sqref="R63">
    <cfRule type="cellIs" dxfId="3306" priority="1458" operator="greaterThan">
      <formula>$J$31</formula>
    </cfRule>
  </conditionalFormatting>
  <conditionalFormatting sqref="R91 O88 P89">
    <cfRule type="cellIs" dxfId="3305" priority="1013" operator="lessThan">
      <formula>O87*95%</formula>
    </cfRule>
  </conditionalFormatting>
  <conditionalFormatting sqref="R91">
    <cfRule type="cellIs" dxfId="3304" priority="1015" operator="between">
      <formula>R90*0.95</formula>
      <formula>R90*1.2</formula>
    </cfRule>
    <cfRule type="cellIs" dxfId="3303" priority="1014" operator="greaterThan">
      <formula>R90*120%</formula>
    </cfRule>
    <cfRule type="cellIs" dxfId="3302" priority="1012" stopIfTrue="1" operator="equal">
      <formula>0</formula>
    </cfRule>
  </conditionalFormatting>
  <conditionalFormatting sqref="R96">
    <cfRule type="cellIs" dxfId="3301" priority="988" operator="greaterThan">
      <formula>$J$31</formula>
    </cfRule>
  </conditionalFormatting>
  <conditionalFormatting sqref="S12:S25">
    <cfRule type="expression" dxfId="3300" priority="207" stopIfTrue="1">
      <formula>$C12&lt;S$7</formula>
    </cfRule>
    <cfRule type="expression" dxfId="3299" priority="206" stopIfTrue="1">
      <formula>$C12=S$7</formula>
    </cfRule>
  </conditionalFormatting>
  <conditionalFormatting sqref="S45:S58">
    <cfRule type="expression" dxfId="3298" priority="546" stopIfTrue="1">
      <formula>$C45&lt;S$7</formula>
    </cfRule>
    <cfRule type="expression" dxfId="3297" priority="545" stopIfTrue="1">
      <formula>$C45=S$7</formula>
    </cfRule>
  </conditionalFormatting>
  <conditionalFormatting sqref="S78:S91">
    <cfRule type="expression" dxfId="3296" priority="544" stopIfTrue="1">
      <formula>$C78&lt;S$7</formula>
    </cfRule>
    <cfRule type="expression" dxfId="3295" priority="543" stopIfTrue="1">
      <formula>$C78=S$7</formula>
    </cfRule>
  </conditionalFormatting>
  <conditionalFormatting sqref="S32:V32 T26:V27 T35:V35">
    <cfRule type="expression" dxfId="3294" priority="1934" stopIfTrue="1">
      <formula>AND($B$4&lt;$E$7,S$13&gt;$E$7)</formula>
    </cfRule>
  </conditionalFormatting>
  <conditionalFormatting sqref="S32:V32">
    <cfRule type="expression" dxfId="3293" priority="1900" stopIfTrue="1">
      <formula>AND($B$4&lt;$F$7,S$13&gt;$F$7)</formula>
    </cfRule>
  </conditionalFormatting>
  <conditionalFormatting sqref="S65:V65 T59:V60 T68:V68">
    <cfRule type="expression" dxfId="3292" priority="1464" stopIfTrue="1">
      <formula>AND($B$4&lt;$E$7,S$13&gt;$E$7)</formula>
    </cfRule>
  </conditionalFormatting>
  <conditionalFormatting sqref="S65:V65">
    <cfRule type="expression" dxfId="3291" priority="1430" stopIfTrue="1">
      <formula>AND($B$4&lt;$F$7,S$13&gt;$F$7)</formula>
    </cfRule>
  </conditionalFormatting>
  <conditionalFormatting sqref="S98:V98 T92:V93">
    <cfRule type="expression" dxfId="3290" priority="994" stopIfTrue="1">
      <formula>AND($B$4&lt;$E$7,S$13&gt;$E$7)</formula>
    </cfRule>
  </conditionalFormatting>
  <conditionalFormatting sqref="S98:V98">
    <cfRule type="expression" dxfId="3289" priority="960" stopIfTrue="1">
      <formula>AND($B$4&lt;$F$7,S$13&gt;$F$7)</formula>
    </cfRule>
  </conditionalFormatting>
  <conditionalFormatting sqref="T29:V29 V30 T31:V31">
    <cfRule type="expression" dxfId="3288" priority="1964" stopIfTrue="1">
      <formula>AND(#REF!&lt;#REF!,T$14&gt;#REF!)</formula>
    </cfRule>
  </conditionalFormatting>
  <conditionalFormatting sqref="T33:V34">
    <cfRule type="expression" dxfId="3287" priority="1899" stopIfTrue="1">
      <formula>AND($B$2&lt;$E$5,T$13&gt;$E$5)</formula>
    </cfRule>
  </conditionalFormatting>
  <conditionalFormatting sqref="T66:V67">
    <cfRule type="expression" dxfId="3286" priority="1429" stopIfTrue="1">
      <formula>AND($B$2&lt;$E$5,T$13&gt;$E$5)</formula>
    </cfRule>
  </conditionalFormatting>
  <conditionalFormatting sqref="T99:V100">
    <cfRule type="expression" dxfId="3285" priority="959" stopIfTrue="1">
      <formula>AND($B$2&lt;$E$5,T$13&gt;$E$5)</formula>
    </cfRule>
  </conditionalFormatting>
  <conditionalFormatting sqref="T101:V101">
    <cfRule type="expression" dxfId="3284" priority="542" stopIfTrue="1">
      <formula>AND($B$4&lt;$E$7,T$13&gt;$E$7)</formula>
    </cfRule>
  </conditionalFormatting>
  <conditionalFormatting sqref="T62:W64">
    <cfRule type="expression" dxfId="3283" priority="1494" stopIfTrue="1">
      <formula>AND(#REF!&lt;#REF!,T$14&gt;#REF!)</formula>
    </cfRule>
  </conditionalFormatting>
  <conditionalFormatting sqref="T95:W97">
    <cfRule type="expression" dxfId="3282" priority="1024" stopIfTrue="1">
      <formula>AND(#REF!&lt;#REF!,T$14&gt;#REF!)</formula>
    </cfRule>
  </conditionalFormatting>
  <conditionalFormatting sqref="V32">
    <cfRule type="expression" dxfId="3281" priority="1902" stopIfTrue="1">
      <formula>AND($B$4&lt;$E$7,V$15&gt;$E$7)</formula>
    </cfRule>
    <cfRule type="expression" dxfId="3280" priority="1903" stopIfTrue="1">
      <formula>AND($B$4&lt;$H$7,V$15&gt;$H$7)</formula>
    </cfRule>
    <cfRule type="expression" dxfId="3279" priority="1901" stopIfTrue="1">
      <formula>AND($B$4&lt;$F$7,V$15&gt;$F$7)</formula>
    </cfRule>
  </conditionalFormatting>
  <conditionalFormatting sqref="V65">
    <cfRule type="expression" dxfId="3278" priority="1433" stopIfTrue="1">
      <formula>AND($B$4&lt;$H$7,V$15&gt;$H$7)</formula>
    </cfRule>
    <cfRule type="expression" dxfId="3277" priority="1432" stopIfTrue="1">
      <formula>AND($B$4&lt;$E$7,V$15&gt;$E$7)</formula>
    </cfRule>
    <cfRule type="expression" dxfId="3276" priority="1431" stopIfTrue="1">
      <formula>AND($B$4&lt;$F$7,V$15&gt;$F$7)</formula>
    </cfRule>
  </conditionalFormatting>
  <conditionalFormatting sqref="V98">
    <cfRule type="expression" dxfId="3275" priority="963" stopIfTrue="1">
      <formula>AND($B$4&lt;$H$7,V$15&gt;$H$7)</formula>
    </cfRule>
    <cfRule type="expression" dxfId="3274" priority="962" stopIfTrue="1">
      <formula>AND($B$4&lt;$E$7,V$15&gt;$E$7)</formula>
    </cfRule>
    <cfRule type="expression" dxfId="3273" priority="961" stopIfTrue="1">
      <formula>AND($B$4&lt;$F$7,V$15&gt;$F$7)</formula>
    </cfRule>
  </conditionalFormatting>
  <conditionalFormatting sqref="W26:W27 W29:W33 W59:W60 W92:W93">
    <cfRule type="expression" dxfId="3272" priority="12452" stopIfTrue="1">
      <formula>AND(#REF!&lt;#REF!,W$14&gt;#REF!)</formula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F129"/>
  <sheetViews>
    <sheetView showGridLines="0" defaultGridColor="0" colorId="55" zoomScale="75" zoomScaleNormal="75" workbookViewId="0">
      <selection activeCell="B5" sqref="B5:V5"/>
    </sheetView>
  </sheetViews>
  <sheetFormatPr defaultColWidth="9.28515625" defaultRowHeight="16.5" customHeight="1" outlineLevelRow="1" x14ac:dyDescent="0.2"/>
  <cols>
    <col min="1" max="1" width="2" style="1" customWidth="1"/>
    <col min="2" max="2" width="14.42578125" style="1" customWidth="1"/>
    <col min="3" max="3" width="11.28515625" style="1" bestFit="1" customWidth="1"/>
    <col min="4" max="6" width="12.28515625" style="1" bestFit="1" customWidth="1"/>
    <col min="7" max="7" width="12.28515625" style="1" customWidth="1"/>
    <col min="8" max="9" width="10" style="1" bestFit="1" customWidth="1"/>
    <col min="10" max="10" width="9.7109375" style="1" bestFit="1" customWidth="1"/>
    <col min="11" max="13" width="10.7109375" style="1" bestFit="1" customWidth="1"/>
    <col min="14" max="14" width="10.7109375" style="1" hidden="1" customWidth="1"/>
    <col min="15" max="15" width="10.7109375" style="1" customWidth="1"/>
    <col min="16" max="18" width="10.7109375" style="1" bestFit="1" customWidth="1"/>
    <col min="19" max="19" width="13.28515625" style="1" bestFit="1" customWidth="1"/>
    <col min="20" max="21" width="12.28515625" style="1" bestFit="1" customWidth="1"/>
    <col min="22" max="22" width="13.28515625" style="1" bestFit="1" customWidth="1"/>
    <col min="23" max="23" width="14.7109375" style="1" customWidth="1"/>
    <col min="24" max="24" width="29" style="1" bestFit="1" customWidth="1"/>
    <col min="25" max="16384" width="9.28515625" style="1"/>
  </cols>
  <sheetData>
    <row r="1" spans="2:26" ht="15.75" customHeight="1" x14ac:dyDescent="0.2">
      <c r="C1" s="74" t="s">
        <v>21</v>
      </c>
      <c r="D1" s="72">
        <f>'SI -Overall'!D1</f>
        <v>10</v>
      </c>
    </row>
    <row r="2" spans="2:26" ht="15.75" customHeight="1" x14ac:dyDescent="0.2">
      <c r="C2" s="75" t="s">
        <v>22</v>
      </c>
      <c r="D2" s="73">
        <f>'SI -Overall'!D2</f>
        <v>45998</v>
      </c>
    </row>
    <row r="3" spans="2:26" ht="15.75" customHeight="1" x14ac:dyDescent="0.2">
      <c r="C3" s="93"/>
      <c r="D3" s="94"/>
      <c r="S3" s="2"/>
      <c r="T3" s="92"/>
      <c r="U3" s="92"/>
      <c r="V3" s="92"/>
    </row>
    <row r="4" spans="2:26" ht="15.75" customHeight="1" thickBot="1" x14ac:dyDescent="0.25">
      <c r="B4" s="93"/>
      <c r="C4" s="93"/>
      <c r="D4" s="94"/>
      <c r="J4" s="50"/>
      <c r="K4" s="50"/>
      <c r="L4" s="50"/>
      <c r="M4" s="50"/>
      <c r="N4" s="50"/>
      <c r="O4" s="50"/>
      <c r="S4" s="2"/>
      <c r="T4" s="92"/>
      <c r="U4" s="92"/>
      <c r="V4" s="92"/>
    </row>
    <row r="5" spans="2:26" ht="21.6" thickBot="1" x14ac:dyDescent="0.25">
      <c r="B5" s="312" t="s">
        <v>49</v>
      </c>
      <c r="C5" s="313"/>
      <c r="D5" s="313"/>
      <c r="E5" s="313"/>
      <c r="F5" s="313"/>
      <c r="G5" s="313"/>
      <c r="H5" s="313"/>
      <c r="I5" s="313"/>
      <c r="J5" s="313"/>
      <c r="K5" s="313"/>
      <c r="L5" s="313"/>
      <c r="M5" s="313"/>
      <c r="N5" s="313"/>
      <c r="O5" s="313"/>
      <c r="P5" s="313"/>
      <c r="Q5" s="313"/>
      <c r="R5" s="313"/>
      <c r="S5" s="313"/>
      <c r="T5" s="313"/>
      <c r="U5" s="313"/>
      <c r="V5" s="314"/>
    </row>
    <row r="6" spans="2:26" ht="16.8" x14ac:dyDescent="0.2">
      <c r="B6" s="117"/>
      <c r="C6" s="142" t="s">
        <v>0</v>
      </c>
      <c r="D6" s="153">
        <v>1</v>
      </c>
      <c r="E6" s="118">
        <v>1</v>
      </c>
      <c r="F6" s="118">
        <v>1</v>
      </c>
      <c r="G6" s="118">
        <v>1</v>
      </c>
      <c r="H6" s="118">
        <v>1</v>
      </c>
      <c r="I6" s="153">
        <v>2</v>
      </c>
      <c r="J6" s="118">
        <v>2</v>
      </c>
      <c r="K6" s="118">
        <v>2</v>
      </c>
      <c r="L6" s="118">
        <v>2</v>
      </c>
      <c r="M6" s="118">
        <v>2</v>
      </c>
      <c r="N6" s="153">
        <v>3</v>
      </c>
      <c r="O6" s="191">
        <v>3</v>
      </c>
      <c r="P6" s="191">
        <v>3</v>
      </c>
      <c r="Q6" s="191">
        <v>3</v>
      </c>
      <c r="R6" s="192">
        <v>3</v>
      </c>
      <c r="S6" s="324">
        <v>1</v>
      </c>
      <c r="T6" s="320">
        <v>2</v>
      </c>
      <c r="U6" s="328">
        <v>3</v>
      </c>
      <c r="V6" s="328" t="s">
        <v>1</v>
      </c>
    </row>
    <row r="7" spans="2:26" ht="16.8" x14ac:dyDescent="0.2">
      <c r="B7" s="109"/>
      <c r="C7" s="143" t="s">
        <v>2</v>
      </c>
      <c r="D7" s="155">
        <f>'SI -Overall'!D7</f>
        <v>1</v>
      </c>
      <c r="E7" s="76">
        <f>'SI -Overall'!E7</f>
        <v>2</v>
      </c>
      <c r="F7" s="76">
        <f>'SI -Overall'!F7</f>
        <v>3</v>
      </c>
      <c r="G7" s="76">
        <f>'SI -Overall'!G7</f>
        <v>4</v>
      </c>
      <c r="H7" s="76">
        <v>5</v>
      </c>
      <c r="I7" s="155">
        <v>5</v>
      </c>
      <c r="J7" s="76">
        <f>'SI -Overall'!J7</f>
        <v>6</v>
      </c>
      <c r="K7" s="76">
        <f>'SI -Overall'!K7</f>
        <v>7</v>
      </c>
      <c r="L7" s="76">
        <f>'SI -Overall'!L7</f>
        <v>8</v>
      </c>
      <c r="M7" s="76">
        <f>'SI -Overall'!M7</f>
        <v>9</v>
      </c>
      <c r="N7" s="155" t="str">
        <f>'SI -Overall'!N7</f>
        <v>9b</v>
      </c>
      <c r="O7" s="76">
        <f>'SI -Overall'!O7</f>
        <v>10</v>
      </c>
      <c r="P7" s="76">
        <f>'SI -Overall'!P7</f>
        <v>11</v>
      </c>
      <c r="Q7" s="76">
        <f>'SI -Overall'!Q7</f>
        <v>12</v>
      </c>
      <c r="R7" s="194">
        <f>'SI -Overall'!R7</f>
        <v>13</v>
      </c>
      <c r="S7" s="325"/>
      <c r="T7" s="321"/>
      <c r="U7" s="329"/>
      <c r="V7" s="329"/>
    </row>
    <row r="8" spans="2:26" ht="16.8" x14ac:dyDescent="0.2">
      <c r="B8" s="109"/>
      <c r="C8" s="143" t="s">
        <v>3</v>
      </c>
      <c r="D8" s="157">
        <f>'SI -Overall'!D8</f>
        <v>45931</v>
      </c>
      <c r="E8" s="77">
        <f>'SI -Overall'!E8</f>
        <v>45936</v>
      </c>
      <c r="F8" s="77">
        <f>'SI -Overall'!F8</f>
        <v>45943</v>
      </c>
      <c r="G8" s="77">
        <f>'SI -Overall'!G8</f>
        <v>45950</v>
      </c>
      <c r="H8" s="77">
        <f>'SI -Overall'!H8</f>
        <v>45957</v>
      </c>
      <c r="I8" s="184">
        <f>'SI -Overall'!I8</f>
        <v>45962</v>
      </c>
      <c r="J8" s="77">
        <f>'SI -Overall'!J8</f>
        <v>45964</v>
      </c>
      <c r="K8" s="77">
        <f>'SI -Overall'!K8</f>
        <v>45971</v>
      </c>
      <c r="L8" s="77">
        <f>'SI -Overall'!L8</f>
        <v>45978</v>
      </c>
      <c r="M8" s="77">
        <f>'SI -Overall'!M8</f>
        <v>45985</v>
      </c>
      <c r="N8" s="184">
        <f>'SI -Overall'!N8</f>
        <v>45985</v>
      </c>
      <c r="O8" s="77">
        <f>'SI -Overall'!O8</f>
        <v>45992</v>
      </c>
      <c r="P8" s="77">
        <f>'SI -Overall'!P8</f>
        <v>45999</v>
      </c>
      <c r="Q8" s="77">
        <f>'SI -Overall'!Q8</f>
        <v>46006</v>
      </c>
      <c r="R8" s="196">
        <f>'SI -Overall'!R8</f>
        <v>46013</v>
      </c>
      <c r="S8" s="184">
        <f>D8</f>
        <v>45931</v>
      </c>
      <c r="T8" s="77">
        <f>I8</f>
        <v>45962</v>
      </c>
      <c r="U8" s="158">
        <f>O8</f>
        <v>45992</v>
      </c>
      <c r="V8" s="158">
        <f>D8</f>
        <v>45931</v>
      </c>
    </row>
    <row r="9" spans="2:26" ht="17.399999999999999" thickBot="1" x14ac:dyDescent="0.25">
      <c r="B9" s="119"/>
      <c r="C9" s="144" t="s">
        <v>4</v>
      </c>
      <c r="D9" s="159">
        <f>'SI -Overall'!D9</f>
        <v>45935</v>
      </c>
      <c r="E9" s="78">
        <f>'SI -Overall'!E9</f>
        <v>45942</v>
      </c>
      <c r="F9" s="78">
        <f>'SI -Overall'!F9</f>
        <v>45949</v>
      </c>
      <c r="G9" s="78">
        <f>'SI -Overall'!G9</f>
        <v>45956</v>
      </c>
      <c r="H9" s="78">
        <f>'SI -Overall'!H9</f>
        <v>45961</v>
      </c>
      <c r="I9" s="159">
        <f>'SI -Overall'!I9</f>
        <v>45963</v>
      </c>
      <c r="J9" s="78">
        <f>'SI -Overall'!J9</f>
        <v>45970</v>
      </c>
      <c r="K9" s="78">
        <f>'SI -Overall'!K9</f>
        <v>45977</v>
      </c>
      <c r="L9" s="78">
        <f>'SI -Overall'!L9</f>
        <v>45984</v>
      </c>
      <c r="M9" s="78">
        <f>'SI -Overall'!M9</f>
        <v>45991</v>
      </c>
      <c r="N9" s="159">
        <f>'SI -Overall'!N9</f>
        <v>45991</v>
      </c>
      <c r="O9" s="78">
        <f>'SI -Overall'!O9</f>
        <v>45998</v>
      </c>
      <c r="P9" s="78">
        <f>'SI -Overall'!P9</f>
        <v>46005</v>
      </c>
      <c r="Q9" s="78">
        <f>'SI -Overall'!Q9</f>
        <v>46012</v>
      </c>
      <c r="R9" s="198">
        <f>'SI -Overall'!R9</f>
        <v>46022</v>
      </c>
      <c r="S9" s="159">
        <f>I9</f>
        <v>45963</v>
      </c>
      <c r="T9" s="78">
        <f>M9</f>
        <v>45991</v>
      </c>
      <c r="U9" s="160">
        <f>R9</f>
        <v>46022</v>
      </c>
      <c r="V9" s="160">
        <f>R9</f>
        <v>46022</v>
      </c>
    </row>
    <row r="10" spans="2:26" ht="16.8" x14ac:dyDescent="0.2">
      <c r="B10" s="121" t="s">
        <v>5</v>
      </c>
      <c r="C10" s="145" t="s">
        <v>2</v>
      </c>
      <c r="D10" s="161">
        <f>D76</f>
        <v>0.11185612163796439</v>
      </c>
      <c r="E10" s="122">
        <f t="shared" ref="E10:R10" si="0">E76</f>
        <v>7.2544779203137733E-2</v>
      </c>
      <c r="F10" s="122">
        <f t="shared" si="0"/>
        <v>1.5597892752700679</v>
      </c>
      <c r="G10" s="122">
        <f t="shared" si="0"/>
        <v>2.4419360271472339</v>
      </c>
      <c r="H10" s="122">
        <f t="shared" si="0"/>
        <v>0.81387379674159588</v>
      </c>
      <c r="I10" s="161">
        <f t="shared" si="0"/>
        <v>0</v>
      </c>
      <c r="J10" s="122">
        <f t="shared" si="0"/>
        <v>0.34653109598246423</v>
      </c>
      <c r="K10" s="122">
        <f t="shared" si="0"/>
        <v>1.2099118175703987</v>
      </c>
      <c r="L10" s="122">
        <f t="shared" si="0"/>
        <v>2.1919455963810401</v>
      </c>
      <c r="M10" s="122">
        <f t="shared" si="0"/>
        <v>3.2516114900660971</v>
      </c>
      <c r="N10" s="161">
        <f t="shared" si="0"/>
        <v>0</v>
      </c>
      <c r="O10" s="122">
        <f t="shared" si="0"/>
        <v>0.6700997280554476</v>
      </c>
      <c r="P10" s="122">
        <f t="shared" si="0"/>
        <v>0.7043876202434366</v>
      </c>
      <c r="Q10" s="122">
        <f t="shared" si="0"/>
        <v>1.1943416315967283</v>
      </c>
      <c r="R10" s="200">
        <f t="shared" si="0"/>
        <v>5.4311710201043883</v>
      </c>
      <c r="S10" s="235">
        <f>SUMIF($D$6:$R$6,S$6,$D10:$R10)</f>
        <v>5</v>
      </c>
      <c r="T10" s="123">
        <f>SUMIF($D$6:$R$6,T$6,$D10:$R10)</f>
        <v>7</v>
      </c>
      <c r="U10" s="223">
        <f>SUMIF($D$6:$R$6,U$6,$D10:$R10)</f>
        <v>8</v>
      </c>
      <c r="V10" s="223">
        <f>SUM(S10:U10)</f>
        <v>20</v>
      </c>
    </row>
    <row r="11" spans="2:26" ht="17.399999999999999" thickBot="1" x14ac:dyDescent="0.25">
      <c r="B11" s="113"/>
      <c r="C11" s="146" t="s">
        <v>6</v>
      </c>
      <c r="D11" s="163">
        <f>D10</f>
        <v>0.11185612163796439</v>
      </c>
      <c r="E11" s="79">
        <f t="shared" ref="E11:N11" si="1">D11+E10</f>
        <v>0.18440090084110211</v>
      </c>
      <c r="F11" s="79">
        <f t="shared" si="1"/>
        <v>1.74419017611117</v>
      </c>
      <c r="G11" s="79">
        <f t="shared" ref="G11" si="2">F11+G10</f>
        <v>4.1861262032584037</v>
      </c>
      <c r="H11" s="79">
        <f t="shared" ref="H11" si="3">G11+H10</f>
        <v>5</v>
      </c>
      <c r="I11" s="163">
        <f t="shared" ref="I11" si="4">H11+I10</f>
        <v>5</v>
      </c>
      <c r="J11" s="79">
        <f t="shared" ref="J11" si="5">I11+J10</f>
        <v>5.3465310959824643</v>
      </c>
      <c r="K11" s="79">
        <f t="shared" si="1"/>
        <v>6.5564429135528632</v>
      </c>
      <c r="L11" s="79">
        <f t="shared" si="1"/>
        <v>8.7483885099339034</v>
      </c>
      <c r="M11" s="79">
        <f t="shared" si="1"/>
        <v>12</v>
      </c>
      <c r="N11" s="163">
        <f t="shared" si="1"/>
        <v>12</v>
      </c>
      <c r="O11" s="79">
        <f>M11+O10</f>
        <v>12.670099728055447</v>
      </c>
      <c r="P11" s="79">
        <f>O11+P10</f>
        <v>13.374487348298883</v>
      </c>
      <c r="Q11" s="79">
        <f>P11+Q10</f>
        <v>14.568828979895612</v>
      </c>
      <c r="R11" s="202">
        <f>Q11+R10</f>
        <v>20</v>
      </c>
      <c r="S11" s="236">
        <f>IFERROR(S10/$V10,0)</f>
        <v>0.25</v>
      </c>
      <c r="T11" s="124">
        <f>IFERROR(T10/$V10,0)</f>
        <v>0.35</v>
      </c>
      <c r="U11" s="237">
        <f>IFERROR(U10/$V10,0)</f>
        <v>0.4</v>
      </c>
      <c r="V11" s="224"/>
    </row>
    <row r="12" spans="2:26" s="2" customFormat="1" ht="16.8" x14ac:dyDescent="0.2">
      <c r="B12" s="120"/>
      <c r="C12" s="147">
        <v>0</v>
      </c>
      <c r="D12" s="165">
        <f t="shared" ref="D12:R25" si="6">D45+D78</f>
        <v>0.11185612163796439</v>
      </c>
      <c r="E12" s="80">
        <f t="shared" si="6"/>
        <v>7.2544779203137733E-2</v>
      </c>
      <c r="F12" s="80">
        <f t="shared" si="6"/>
        <v>1.5597892752700679</v>
      </c>
      <c r="G12" s="80">
        <f t="shared" ref="G12:O12" si="7">G45+G78</f>
        <v>2.4419360271472339</v>
      </c>
      <c r="H12" s="80">
        <f t="shared" si="7"/>
        <v>0.81387379674159588</v>
      </c>
      <c r="I12" s="185">
        <f t="shared" si="7"/>
        <v>0</v>
      </c>
      <c r="J12" s="81">
        <f t="shared" si="7"/>
        <v>0.34653109598246423</v>
      </c>
      <c r="K12" s="80">
        <f t="shared" si="7"/>
        <v>1.2099118175703987</v>
      </c>
      <c r="L12" s="80">
        <f t="shared" si="7"/>
        <v>2.1919455963810401</v>
      </c>
      <c r="M12" s="80">
        <f t="shared" si="7"/>
        <v>3.2516114900660971</v>
      </c>
      <c r="N12" s="165">
        <f t="shared" si="7"/>
        <v>0</v>
      </c>
      <c r="O12" s="80">
        <f t="shared" si="7"/>
        <v>0.6700997280554476</v>
      </c>
      <c r="P12" s="80">
        <f t="shared" si="6"/>
        <v>0.7043876202434366</v>
      </c>
      <c r="Q12" s="80">
        <f t="shared" si="6"/>
        <v>1.1943416315967283</v>
      </c>
      <c r="R12" s="204">
        <f t="shared" si="6"/>
        <v>5.4311710201043883</v>
      </c>
      <c r="S12" s="238">
        <f t="shared" ref="S12:U25" si="8">SUMIF($D$6:$R$6,S$6,$D12:$R12)</f>
        <v>5</v>
      </c>
      <c r="T12" s="82">
        <f t="shared" si="8"/>
        <v>7</v>
      </c>
      <c r="U12" s="110">
        <f t="shared" si="8"/>
        <v>8</v>
      </c>
      <c r="V12" s="110">
        <f>SUM(S12:U12)</f>
        <v>20</v>
      </c>
      <c r="W12" s="54"/>
    </row>
    <row r="13" spans="2:26" s="2" customFormat="1" ht="16.8" x14ac:dyDescent="0.2">
      <c r="B13" s="111" t="s">
        <v>2</v>
      </c>
      <c r="C13" s="148">
        <v>1</v>
      </c>
      <c r="D13" s="83">
        <f t="shared" si="6"/>
        <v>0</v>
      </c>
      <c r="E13" s="80">
        <f t="shared" si="6"/>
        <v>0.18440090084110211</v>
      </c>
      <c r="F13" s="80">
        <f t="shared" si="6"/>
        <v>1.5597892752700679</v>
      </c>
      <c r="G13" s="80">
        <f t="shared" ref="G13:O14" si="9">G46+G79</f>
        <v>2.4419360271472339</v>
      </c>
      <c r="H13" s="80">
        <f t="shared" si="9"/>
        <v>0.81387379674159588</v>
      </c>
      <c r="I13" s="185">
        <f t="shared" si="9"/>
        <v>0</v>
      </c>
      <c r="J13" s="81">
        <f t="shared" si="9"/>
        <v>0.34653109598246423</v>
      </c>
      <c r="K13" s="80">
        <f t="shared" si="9"/>
        <v>1.2099118175703987</v>
      </c>
      <c r="L13" s="80">
        <f t="shared" si="9"/>
        <v>2.1919455963810401</v>
      </c>
      <c r="M13" s="80">
        <f t="shared" si="9"/>
        <v>3.2516114900660971</v>
      </c>
      <c r="N13" s="165">
        <f t="shared" si="9"/>
        <v>0</v>
      </c>
      <c r="O13" s="80">
        <f t="shared" si="9"/>
        <v>0.6700997280554476</v>
      </c>
      <c r="P13" s="80">
        <f t="shared" si="6"/>
        <v>0.7043876202434366</v>
      </c>
      <c r="Q13" s="80">
        <f t="shared" si="6"/>
        <v>1.1943416315967283</v>
      </c>
      <c r="R13" s="204">
        <f t="shared" si="6"/>
        <v>5.4311710201043883</v>
      </c>
      <c r="S13" s="238">
        <f t="shared" si="8"/>
        <v>5</v>
      </c>
      <c r="T13" s="82">
        <f t="shared" si="8"/>
        <v>7</v>
      </c>
      <c r="U13" s="110">
        <f t="shared" si="8"/>
        <v>8</v>
      </c>
      <c r="V13" s="110">
        <f>SUM(S13:U13)</f>
        <v>20</v>
      </c>
      <c r="W13" s="54"/>
      <c r="Y13" s="52"/>
    </row>
    <row r="14" spans="2:26" s="2" customFormat="1" ht="16.8" x14ac:dyDescent="0.2">
      <c r="B14" s="111"/>
      <c r="C14" s="148">
        <v>2</v>
      </c>
      <c r="D14" s="169">
        <f t="shared" ref="D14:F24" si="10">IF($C14&lt;=$D$1,D13,0)</f>
        <v>0</v>
      </c>
      <c r="E14" s="289">
        <f t="shared" si="6"/>
        <v>0.47899999999999998</v>
      </c>
      <c r="F14" s="285">
        <f t="shared" si="6"/>
        <v>1.5597892752700679</v>
      </c>
      <c r="G14" s="285">
        <f t="shared" si="9"/>
        <v>2.4419360271472339</v>
      </c>
      <c r="H14" s="285">
        <f t="shared" ref="H14:O14" si="11">H47+H80</f>
        <v>0.51927469758269806</v>
      </c>
      <c r="I14" s="286">
        <f t="shared" si="11"/>
        <v>0</v>
      </c>
      <c r="J14" s="287">
        <f t="shared" si="11"/>
        <v>0.34653109598246423</v>
      </c>
      <c r="K14" s="285">
        <f t="shared" si="11"/>
        <v>1.2099118175703987</v>
      </c>
      <c r="L14" s="285">
        <f t="shared" si="11"/>
        <v>2.1919455963810401</v>
      </c>
      <c r="M14" s="285">
        <f t="shared" si="11"/>
        <v>3.2516114900660971</v>
      </c>
      <c r="N14" s="284">
        <f t="shared" si="11"/>
        <v>0</v>
      </c>
      <c r="O14" s="285">
        <f t="shared" si="11"/>
        <v>0.6700997280554476</v>
      </c>
      <c r="P14" s="285">
        <f t="shared" si="6"/>
        <v>0.7043876202434366</v>
      </c>
      <c r="Q14" s="285">
        <f t="shared" si="6"/>
        <v>1.1943416315967283</v>
      </c>
      <c r="R14" s="288">
        <f t="shared" si="6"/>
        <v>5.4311710201043883</v>
      </c>
      <c r="S14" s="270">
        <f t="shared" si="8"/>
        <v>5</v>
      </c>
      <c r="T14" s="271">
        <f t="shared" si="8"/>
        <v>7</v>
      </c>
      <c r="U14" s="272">
        <f t="shared" si="8"/>
        <v>8</v>
      </c>
      <c r="V14" s="272">
        <f t="shared" ref="V14:V25" si="12">SUM(S14:U14)</f>
        <v>20</v>
      </c>
      <c r="W14" s="54"/>
      <c r="X14" s="56"/>
    </row>
    <row r="15" spans="2:26" s="2" customFormat="1" ht="16.8" x14ac:dyDescent="0.2">
      <c r="B15" s="111"/>
      <c r="C15" s="148">
        <v>3</v>
      </c>
      <c r="D15" s="169">
        <f t="shared" si="10"/>
        <v>0</v>
      </c>
      <c r="E15" s="103">
        <f t="shared" si="10"/>
        <v>0.47899999999999998</v>
      </c>
      <c r="F15" s="289">
        <f t="shared" si="6"/>
        <v>0.97000000000000008</v>
      </c>
      <c r="G15" s="285">
        <f t="shared" ref="G15:O15" si="13">G48+G81</f>
        <v>2.2999999999999998</v>
      </c>
      <c r="H15" s="103">
        <f t="shared" si="13"/>
        <v>2.5</v>
      </c>
      <c r="I15" s="286">
        <f t="shared" si="13"/>
        <v>0.65</v>
      </c>
      <c r="J15" s="287">
        <f t="shared" si="13"/>
        <v>2</v>
      </c>
      <c r="K15" s="103">
        <f t="shared" si="13"/>
        <v>2.7</v>
      </c>
      <c r="L15" s="103">
        <f t="shared" si="13"/>
        <v>2.5</v>
      </c>
      <c r="M15" s="103">
        <f t="shared" si="13"/>
        <v>2.5</v>
      </c>
      <c r="N15" s="169">
        <f t="shared" si="13"/>
        <v>0</v>
      </c>
      <c r="O15" s="103">
        <f t="shared" si="13"/>
        <v>1</v>
      </c>
      <c r="P15" s="103">
        <f t="shared" si="6"/>
        <v>1.5</v>
      </c>
      <c r="Q15" s="103">
        <f t="shared" si="6"/>
        <v>0.9</v>
      </c>
      <c r="R15" s="103">
        <f t="shared" si="6"/>
        <v>0</v>
      </c>
      <c r="S15" s="270">
        <f t="shared" si="8"/>
        <v>6.2489999999999997</v>
      </c>
      <c r="T15" s="271">
        <f t="shared" si="8"/>
        <v>10.35</v>
      </c>
      <c r="U15" s="272">
        <f t="shared" si="8"/>
        <v>3.4</v>
      </c>
      <c r="V15" s="272">
        <f t="shared" si="12"/>
        <v>19.998999999999999</v>
      </c>
      <c r="W15" s="54"/>
      <c r="X15" s="31"/>
      <c r="Y15" s="31"/>
      <c r="Z15" s="31"/>
    </row>
    <row r="16" spans="2:26" s="2" customFormat="1" ht="16.8" x14ac:dyDescent="0.2">
      <c r="B16" s="111"/>
      <c r="C16" s="148">
        <v>4</v>
      </c>
      <c r="D16" s="169">
        <f t="shared" si="10"/>
        <v>0</v>
      </c>
      <c r="E16" s="103">
        <f t="shared" si="10"/>
        <v>0.47899999999999998</v>
      </c>
      <c r="F16" s="103">
        <f t="shared" si="10"/>
        <v>0.97000000000000008</v>
      </c>
      <c r="G16" s="289">
        <f t="shared" si="6"/>
        <v>2.3549999999999995</v>
      </c>
      <c r="H16" s="103">
        <f t="shared" si="6"/>
        <v>1.79</v>
      </c>
      <c r="I16" s="286">
        <f t="shared" si="6"/>
        <v>0.65</v>
      </c>
      <c r="J16" s="287">
        <f t="shared" si="6"/>
        <v>1.5</v>
      </c>
      <c r="K16" s="103">
        <f t="shared" si="6"/>
        <v>1.5</v>
      </c>
      <c r="L16" s="103">
        <f t="shared" si="6"/>
        <v>2.5</v>
      </c>
      <c r="M16" s="103">
        <f t="shared" si="6"/>
        <v>2.5</v>
      </c>
      <c r="N16" s="169">
        <f t="shared" si="6"/>
        <v>0</v>
      </c>
      <c r="O16" s="103">
        <f t="shared" si="6"/>
        <v>2.2999999999999998</v>
      </c>
      <c r="P16" s="103">
        <f t="shared" si="6"/>
        <v>1.5</v>
      </c>
      <c r="Q16" s="103">
        <f t="shared" si="6"/>
        <v>1</v>
      </c>
      <c r="R16" s="103">
        <f t="shared" si="6"/>
        <v>1</v>
      </c>
      <c r="S16" s="270">
        <f t="shared" si="8"/>
        <v>5.5939999999999994</v>
      </c>
      <c r="T16" s="271">
        <f t="shared" si="8"/>
        <v>8.65</v>
      </c>
      <c r="U16" s="272">
        <f t="shared" si="8"/>
        <v>5.8</v>
      </c>
      <c r="V16" s="272">
        <f t="shared" si="12"/>
        <v>20.044</v>
      </c>
      <c r="W16" s="54"/>
    </row>
    <row r="17" spans="2:32" s="2" customFormat="1" ht="16.8" x14ac:dyDescent="0.2">
      <c r="B17" s="111"/>
      <c r="C17" s="148">
        <v>5</v>
      </c>
      <c r="D17" s="169">
        <f t="shared" si="10"/>
        <v>0</v>
      </c>
      <c r="E17" s="103">
        <f t="shared" si="10"/>
        <v>0.47899999999999998</v>
      </c>
      <c r="F17" s="103">
        <f t="shared" si="10"/>
        <v>0.97000000000000008</v>
      </c>
      <c r="G17" s="103">
        <f t="shared" ref="G17" si="14">IF($C17&lt;=$D$1,G16,0)</f>
        <v>2.3549999999999995</v>
      </c>
      <c r="H17" s="289">
        <f t="shared" si="6"/>
        <v>2.338000000000001</v>
      </c>
      <c r="I17" s="290">
        <f t="shared" si="6"/>
        <v>0.12</v>
      </c>
      <c r="J17" s="103">
        <f t="shared" si="6"/>
        <v>1.5</v>
      </c>
      <c r="K17" s="103">
        <f t="shared" si="6"/>
        <v>1.5</v>
      </c>
      <c r="L17" s="103">
        <f t="shared" si="6"/>
        <v>2.5</v>
      </c>
      <c r="M17" s="103">
        <f t="shared" si="6"/>
        <v>2.4819999999999993</v>
      </c>
      <c r="N17" s="169">
        <f t="shared" si="6"/>
        <v>0</v>
      </c>
      <c r="O17" s="103">
        <f t="shared" si="6"/>
        <v>2.2999999999999998</v>
      </c>
      <c r="P17" s="103">
        <f t="shared" si="6"/>
        <v>1.5</v>
      </c>
      <c r="Q17" s="103">
        <f t="shared" si="6"/>
        <v>1</v>
      </c>
      <c r="R17" s="103">
        <f t="shared" si="6"/>
        <v>1</v>
      </c>
      <c r="S17" s="270">
        <f t="shared" si="8"/>
        <v>6.1420000000000003</v>
      </c>
      <c r="T17" s="271">
        <f t="shared" si="8"/>
        <v>8.1020000000000003</v>
      </c>
      <c r="U17" s="272">
        <f t="shared" si="8"/>
        <v>5.8</v>
      </c>
      <c r="V17" s="272">
        <f t="shared" si="12"/>
        <v>20.044</v>
      </c>
      <c r="W17" s="54"/>
      <c r="X17" s="31"/>
    </row>
    <row r="18" spans="2:32" s="2" customFormat="1" ht="16.8" x14ac:dyDescent="0.2">
      <c r="B18" s="111"/>
      <c r="C18" s="148">
        <v>6</v>
      </c>
      <c r="D18" s="169">
        <f t="shared" si="10"/>
        <v>0</v>
      </c>
      <c r="E18" s="103">
        <f t="shared" si="10"/>
        <v>0.47899999999999998</v>
      </c>
      <c r="F18" s="103">
        <f t="shared" si="10"/>
        <v>0.97000000000000008</v>
      </c>
      <c r="G18" s="103">
        <f t="shared" ref="G18:I18" si="15">IF($C18&lt;=$D$1,G17,0)</f>
        <v>2.3549999999999995</v>
      </c>
      <c r="H18" s="103">
        <f t="shared" si="15"/>
        <v>2.338000000000001</v>
      </c>
      <c r="I18" s="169">
        <f t="shared" si="15"/>
        <v>0.12</v>
      </c>
      <c r="J18" s="289">
        <f t="shared" si="6"/>
        <v>2.75</v>
      </c>
      <c r="K18" s="103">
        <f t="shared" si="6"/>
        <v>2.2000000000000002</v>
      </c>
      <c r="L18" s="103">
        <f t="shared" si="6"/>
        <v>1.5</v>
      </c>
      <c r="M18" s="103">
        <f t="shared" si="6"/>
        <v>1.532</v>
      </c>
      <c r="N18" s="169">
        <f t="shared" ref="N18:N19" si="16">N51+N84</f>
        <v>0</v>
      </c>
      <c r="O18" s="103">
        <f t="shared" si="6"/>
        <v>2.2999999999999998</v>
      </c>
      <c r="P18" s="103">
        <f t="shared" si="6"/>
        <v>1.5</v>
      </c>
      <c r="Q18" s="103">
        <f t="shared" si="6"/>
        <v>1</v>
      </c>
      <c r="R18" s="103">
        <f t="shared" si="6"/>
        <v>1</v>
      </c>
      <c r="S18" s="270">
        <f t="shared" si="8"/>
        <v>6.1420000000000003</v>
      </c>
      <c r="T18" s="271">
        <f t="shared" si="8"/>
        <v>8.1020000000000003</v>
      </c>
      <c r="U18" s="272">
        <f t="shared" si="8"/>
        <v>5.8</v>
      </c>
      <c r="V18" s="272">
        <f t="shared" si="12"/>
        <v>20.044</v>
      </c>
      <c r="W18" s="54"/>
      <c r="AA18" s="31"/>
      <c r="AF18" s="31"/>
    </row>
    <row r="19" spans="2:32" s="2" customFormat="1" ht="16.8" x14ac:dyDescent="0.2">
      <c r="B19" s="111"/>
      <c r="C19" s="148">
        <v>7</v>
      </c>
      <c r="D19" s="169">
        <f t="shared" si="10"/>
        <v>0</v>
      </c>
      <c r="E19" s="103">
        <f t="shared" si="10"/>
        <v>0.47899999999999998</v>
      </c>
      <c r="F19" s="103">
        <f t="shared" si="10"/>
        <v>0.97000000000000008</v>
      </c>
      <c r="G19" s="103">
        <f t="shared" ref="G19:I19" si="17">IF($C19&lt;=$D$1,G18,0)</f>
        <v>2.3549999999999995</v>
      </c>
      <c r="H19" s="103">
        <f t="shared" si="17"/>
        <v>2.338000000000001</v>
      </c>
      <c r="I19" s="169">
        <f t="shared" si="17"/>
        <v>0.12</v>
      </c>
      <c r="J19" s="103">
        <f t="shared" ref="J19" si="18">IF($C19&lt;=$D$1,J18,0)</f>
        <v>2.75</v>
      </c>
      <c r="K19" s="289">
        <f t="shared" si="6"/>
        <v>2.5019999999999989</v>
      </c>
      <c r="L19" s="103">
        <f t="shared" si="6"/>
        <v>2.5428571428571431</v>
      </c>
      <c r="M19" s="103">
        <f t="shared" si="6"/>
        <v>2.0851428571428579</v>
      </c>
      <c r="N19" s="169">
        <f t="shared" si="16"/>
        <v>0</v>
      </c>
      <c r="O19" s="103">
        <f t="shared" si="6"/>
        <v>5.4954137931034479</v>
      </c>
      <c r="P19" s="103">
        <f t="shared" si="6"/>
        <v>3.5839655172413796</v>
      </c>
      <c r="Q19" s="103">
        <f t="shared" si="6"/>
        <v>2.3893103448275865</v>
      </c>
      <c r="R19" s="103">
        <f t="shared" si="6"/>
        <v>2.3893103448275865</v>
      </c>
      <c r="S19" s="270">
        <f t="shared" si="8"/>
        <v>6.1420000000000003</v>
      </c>
      <c r="T19" s="271">
        <f t="shared" si="8"/>
        <v>10</v>
      </c>
      <c r="U19" s="272">
        <f t="shared" si="8"/>
        <v>13.858000000000001</v>
      </c>
      <c r="V19" s="272">
        <f t="shared" si="12"/>
        <v>30</v>
      </c>
      <c r="W19" s="54"/>
    </row>
    <row r="20" spans="2:32" s="2" customFormat="1" ht="17.25" customHeight="1" x14ac:dyDescent="0.2">
      <c r="B20" s="111"/>
      <c r="C20" s="148">
        <v>8</v>
      </c>
      <c r="D20" s="169">
        <f t="shared" si="10"/>
        <v>0</v>
      </c>
      <c r="E20" s="103">
        <f t="shared" si="10"/>
        <v>0.47899999999999998</v>
      </c>
      <c r="F20" s="103">
        <f t="shared" si="10"/>
        <v>0.97000000000000008</v>
      </c>
      <c r="G20" s="103">
        <f t="shared" ref="G20:I20" si="19">IF($C20&lt;=$D$1,G19,0)</f>
        <v>2.3549999999999995</v>
      </c>
      <c r="H20" s="103">
        <f t="shared" si="19"/>
        <v>2.338000000000001</v>
      </c>
      <c r="I20" s="169">
        <f t="shared" si="19"/>
        <v>0.12</v>
      </c>
      <c r="J20" s="103">
        <f t="shared" ref="J20:K20" si="20">IF($C20&lt;=$D$1,J19,0)</f>
        <v>2.75</v>
      </c>
      <c r="K20" s="103">
        <f t="shared" si="20"/>
        <v>2.5019999999999989</v>
      </c>
      <c r="L20" s="289">
        <f t="shared" ref="L20:V20" si="21">L53+L86</f>
        <v>4.168000000000001</v>
      </c>
      <c r="M20" s="103">
        <f t="shared" si="21"/>
        <v>3.5</v>
      </c>
      <c r="N20" s="169">
        <f t="shared" si="21"/>
        <v>0</v>
      </c>
      <c r="O20" s="103">
        <f t="shared" si="21"/>
        <v>2.2999999999999998</v>
      </c>
      <c r="P20" s="103">
        <f t="shared" si="21"/>
        <v>3</v>
      </c>
      <c r="Q20" s="103">
        <f t="shared" si="21"/>
        <v>3.5</v>
      </c>
      <c r="R20" s="103">
        <f t="shared" si="21"/>
        <v>2.0180000000000007</v>
      </c>
      <c r="S20" s="270">
        <f t="shared" si="21"/>
        <v>6.1420000000000003</v>
      </c>
      <c r="T20" s="271">
        <f t="shared" si="21"/>
        <v>13.04</v>
      </c>
      <c r="U20" s="272">
        <f t="shared" si="21"/>
        <v>10.818000000000001</v>
      </c>
      <c r="V20" s="272">
        <f t="shared" si="21"/>
        <v>30</v>
      </c>
      <c r="W20" s="54"/>
      <c r="X20" s="52"/>
    </row>
    <row r="21" spans="2:32" s="2" customFormat="1" ht="17.25" customHeight="1" x14ac:dyDescent="0.2">
      <c r="B21" s="111"/>
      <c r="C21" s="148">
        <v>9</v>
      </c>
      <c r="D21" s="169">
        <f t="shared" si="10"/>
        <v>0</v>
      </c>
      <c r="E21" s="103">
        <f t="shared" si="10"/>
        <v>0.47899999999999998</v>
      </c>
      <c r="F21" s="103">
        <f t="shared" si="10"/>
        <v>0.97000000000000008</v>
      </c>
      <c r="G21" s="103">
        <f t="shared" ref="G21:I21" si="22">IF($C21&lt;=$D$1,G20,0)</f>
        <v>2.3549999999999995</v>
      </c>
      <c r="H21" s="103">
        <f t="shared" si="22"/>
        <v>2.338000000000001</v>
      </c>
      <c r="I21" s="169">
        <f t="shared" si="22"/>
        <v>0.12</v>
      </c>
      <c r="J21" s="103">
        <f t="shared" ref="J21:K21" si="23">IF($C21&lt;=$D$1,J20,0)</f>
        <v>2.75</v>
      </c>
      <c r="K21" s="103">
        <f t="shared" si="23"/>
        <v>2.5019999999999989</v>
      </c>
      <c r="L21" s="103">
        <f t="shared" ref="L21:V21" si="24">L54+L87</f>
        <v>4.168000000000001</v>
      </c>
      <c r="M21" s="289">
        <f t="shared" si="24"/>
        <v>5.4230000000000018</v>
      </c>
      <c r="N21" s="290">
        <f t="shared" si="24"/>
        <v>0</v>
      </c>
      <c r="O21" s="103">
        <f t="shared" si="24"/>
        <v>5</v>
      </c>
      <c r="P21" s="103">
        <f t="shared" si="24"/>
        <v>1.5</v>
      </c>
      <c r="Q21" s="103">
        <f t="shared" si="24"/>
        <v>1.5</v>
      </c>
      <c r="R21" s="103">
        <f t="shared" si="24"/>
        <v>0.89499999999999746</v>
      </c>
      <c r="S21" s="270">
        <f t="shared" si="24"/>
        <v>6.1420000000000003</v>
      </c>
      <c r="T21" s="271">
        <f t="shared" si="24"/>
        <v>14.963000000000001</v>
      </c>
      <c r="U21" s="272">
        <f t="shared" si="24"/>
        <v>8.8949999999999978</v>
      </c>
      <c r="V21" s="272">
        <f t="shared" si="24"/>
        <v>30</v>
      </c>
      <c r="W21" s="54"/>
      <c r="X21" s="56"/>
    </row>
    <row r="22" spans="2:32" s="2" customFormat="1" ht="17.25" customHeight="1" x14ac:dyDescent="0.2">
      <c r="B22" s="111"/>
      <c r="C22" s="148">
        <v>10</v>
      </c>
      <c r="D22" s="169">
        <f t="shared" si="10"/>
        <v>0</v>
      </c>
      <c r="E22" s="103">
        <f t="shared" si="10"/>
        <v>0.47899999999999998</v>
      </c>
      <c r="F22" s="103">
        <f t="shared" si="10"/>
        <v>0.97000000000000008</v>
      </c>
      <c r="G22" s="103">
        <f t="shared" ref="G22:I22" si="25">IF($C22&lt;=$D$1,G21,0)</f>
        <v>2.3549999999999995</v>
      </c>
      <c r="H22" s="103">
        <f t="shared" si="25"/>
        <v>2.338000000000001</v>
      </c>
      <c r="I22" s="169">
        <f t="shared" si="25"/>
        <v>0.12</v>
      </c>
      <c r="J22" s="103">
        <f t="shared" ref="J22:K22" si="26">IF($C22&lt;=$D$1,J21,0)</f>
        <v>2.75</v>
      </c>
      <c r="K22" s="103">
        <f t="shared" si="26"/>
        <v>2.5019999999999989</v>
      </c>
      <c r="L22" s="103">
        <f>IF($C22&lt;=$D$1,L21,0)</f>
        <v>4.168000000000001</v>
      </c>
      <c r="M22" s="103">
        <f t="shared" ref="M22:N23" si="27">IF($C22&lt;=$D$1,M21,0)</f>
        <v>5.4230000000000018</v>
      </c>
      <c r="N22" s="169">
        <f t="shared" ref="N22" si="28">IF($C22&lt;=$D$1,N21,0)</f>
        <v>0</v>
      </c>
      <c r="O22" s="289">
        <f t="shared" si="6"/>
        <v>-3.2170000000000023</v>
      </c>
      <c r="P22" s="103">
        <f t="shared" si="6"/>
        <v>0</v>
      </c>
      <c r="Q22" s="103">
        <f t="shared" si="6"/>
        <v>0</v>
      </c>
      <c r="R22" s="103">
        <f t="shared" si="6"/>
        <v>0</v>
      </c>
      <c r="S22" s="270">
        <f t="shared" si="8"/>
        <v>6.1420000000000003</v>
      </c>
      <c r="T22" s="271">
        <f t="shared" si="8"/>
        <v>14.963000000000001</v>
      </c>
      <c r="U22" s="272">
        <f t="shared" si="8"/>
        <v>-3.2170000000000023</v>
      </c>
      <c r="V22" s="272">
        <f t="shared" si="12"/>
        <v>17.887999999999998</v>
      </c>
      <c r="W22" s="54"/>
      <c r="X22" s="59"/>
    </row>
    <row r="23" spans="2:32" s="2" customFormat="1" ht="17.25" customHeight="1" x14ac:dyDescent="0.2">
      <c r="B23" s="111"/>
      <c r="C23" s="148">
        <v>11</v>
      </c>
      <c r="D23" s="169">
        <f t="shared" si="10"/>
        <v>0</v>
      </c>
      <c r="E23" s="103">
        <f t="shared" si="10"/>
        <v>0</v>
      </c>
      <c r="F23" s="103">
        <f t="shared" si="10"/>
        <v>0</v>
      </c>
      <c r="G23" s="103">
        <f t="shared" ref="G23:I23" si="29">IF($C23&lt;=$D$1,G22,0)</f>
        <v>0</v>
      </c>
      <c r="H23" s="103">
        <f t="shared" si="29"/>
        <v>0</v>
      </c>
      <c r="I23" s="169">
        <f t="shared" si="29"/>
        <v>0</v>
      </c>
      <c r="J23" s="103">
        <f t="shared" ref="J23:K23" si="30">IF($C23&lt;=$D$1,J22,0)</f>
        <v>0</v>
      </c>
      <c r="K23" s="103">
        <f t="shared" si="30"/>
        <v>0</v>
      </c>
      <c r="L23" s="103">
        <f>IF($C23&lt;=$D$1,L22,0)</f>
        <v>0</v>
      </c>
      <c r="M23" s="103">
        <f t="shared" si="27"/>
        <v>0</v>
      </c>
      <c r="N23" s="169">
        <f t="shared" si="27"/>
        <v>0</v>
      </c>
      <c r="O23" s="103">
        <f>IF($C23&lt;=$D$1,O22,0)</f>
        <v>0</v>
      </c>
      <c r="P23" s="289">
        <f t="shared" si="6"/>
        <v>0</v>
      </c>
      <c r="Q23" s="103">
        <f t="shared" si="6"/>
        <v>0</v>
      </c>
      <c r="R23" s="103">
        <f t="shared" si="6"/>
        <v>0</v>
      </c>
      <c r="S23" s="270">
        <f t="shared" si="8"/>
        <v>0</v>
      </c>
      <c r="T23" s="271">
        <f t="shared" si="8"/>
        <v>0</v>
      </c>
      <c r="U23" s="272">
        <f t="shared" si="8"/>
        <v>0</v>
      </c>
      <c r="V23" s="272">
        <f t="shared" si="12"/>
        <v>0</v>
      </c>
      <c r="W23" s="54"/>
    </row>
    <row r="24" spans="2:32" s="2" customFormat="1" ht="17.25" customHeight="1" x14ac:dyDescent="0.2">
      <c r="B24" s="111"/>
      <c r="C24" s="148">
        <v>12</v>
      </c>
      <c r="D24" s="169">
        <f t="shared" si="10"/>
        <v>0</v>
      </c>
      <c r="E24" s="103">
        <f t="shared" si="10"/>
        <v>0</v>
      </c>
      <c r="F24" s="103">
        <f t="shared" si="10"/>
        <v>0</v>
      </c>
      <c r="G24" s="103">
        <f t="shared" ref="G24:I24" si="31">IF($C24&lt;=$D$1,G23,0)</f>
        <v>0</v>
      </c>
      <c r="H24" s="103">
        <f t="shared" si="31"/>
        <v>0</v>
      </c>
      <c r="I24" s="169">
        <f t="shared" si="31"/>
        <v>0</v>
      </c>
      <c r="J24" s="103">
        <f t="shared" ref="J24:K24" si="32">IF($C24&lt;=$D$1,J23,0)</f>
        <v>0</v>
      </c>
      <c r="K24" s="103">
        <f t="shared" si="32"/>
        <v>0</v>
      </c>
      <c r="L24" s="103">
        <f>IF($C24&lt;=$D$1,L23,0)</f>
        <v>0</v>
      </c>
      <c r="M24" s="103">
        <f t="shared" ref="M24:N24" si="33">IF($C24&lt;=$D$1,M23,0)</f>
        <v>0</v>
      </c>
      <c r="N24" s="169">
        <f t="shared" si="33"/>
        <v>0</v>
      </c>
      <c r="O24" s="103">
        <f>IF($C24&lt;=$D$1,O23,0)</f>
        <v>0</v>
      </c>
      <c r="P24" s="103">
        <f>IF($C24&lt;=$D$1,P23,0)</f>
        <v>0</v>
      </c>
      <c r="Q24" s="103">
        <f t="shared" si="6"/>
        <v>0</v>
      </c>
      <c r="R24" s="103">
        <f t="shared" si="6"/>
        <v>0</v>
      </c>
      <c r="S24" s="270">
        <f t="shared" si="8"/>
        <v>0</v>
      </c>
      <c r="T24" s="271">
        <f t="shared" si="8"/>
        <v>0</v>
      </c>
      <c r="U24" s="272">
        <f t="shared" si="8"/>
        <v>0</v>
      </c>
      <c r="V24" s="272">
        <f t="shared" si="12"/>
        <v>0</v>
      </c>
      <c r="W24" s="54"/>
      <c r="X24" s="52"/>
    </row>
    <row r="25" spans="2:32" s="2" customFormat="1" ht="17.25" customHeight="1" thickBot="1" x14ac:dyDescent="0.25">
      <c r="B25" s="111"/>
      <c r="C25" s="148">
        <v>13</v>
      </c>
      <c r="D25" s="169">
        <f t="shared" ref="D25:P25" si="34">IF($C25&lt;=$D$1,D24,0)</f>
        <v>0</v>
      </c>
      <c r="E25" s="103">
        <f t="shared" si="34"/>
        <v>0</v>
      </c>
      <c r="F25" s="103">
        <f t="shared" si="34"/>
        <v>0</v>
      </c>
      <c r="G25" s="103">
        <f t="shared" si="34"/>
        <v>0</v>
      </c>
      <c r="H25" s="103">
        <f t="shared" si="34"/>
        <v>0</v>
      </c>
      <c r="I25" s="169">
        <f t="shared" si="34"/>
        <v>0</v>
      </c>
      <c r="J25" s="103">
        <f t="shared" si="34"/>
        <v>0</v>
      </c>
      <c r="K25" s="103">
        <f t="shared" si="34"/>
        <v>0</v>
      </c>
      <c r="L25" s="103">
        <f t="shared" si="34"/>
        <v>0</v>
      </c>
      <c r="M25" s="103">
        <f t="shared" si="34"/>
        <v>0</v>
      </c>
      <c r="N25" s="169">
        <f t="shared" si="34"/>
        <v>0</v>
      </c>
      <c r="O25" s="103">
        <f t="shared" si="34"/>
        <v>0</v>
      </c>
      <c r="P25" s="103">
        <f t="shared" si="34"/>
        <v>0</v>
      </c>
      <c r="Q25" s="103">
        <f>IF($C25&lt;=$D$1,Q24,0)</f>
        <v>0</v>
      </c>
      <c r="R25" s="103">
        <f t="shared" si="6"/>
        <v>0</v>
      </c>
      <c r="S25" s="263">
        <f t="shared" si="8"/>
        <v>0</v>
      </c>
      <c r="T25" s="264">
        <f t="shared" si="8"/>
        <v>0</v>
      </c>
      <c r="U25" s="265">
        <f t="shared" si="8"/>
        <v>0</v>
      </c>
      <c r="V25" s="265">
        <f t="shared" si="12"/>
        <v>0</v>
      </c>
      <c r="W25" s="1"/>
    </row>
    <row r="26" spans="2:32" s="2" customFormat="1" ht="16.5" customHeight="1" x14ac:dyDescent="0.2">
      <c r="B26" s="310" t="s">
        <v>7</v>
      </c>
      <c r="C26" s="311">
        <v>0</v>
      </c>
      <c r="D26" s="171">
        <v>0</v>
      </c>
      <c r="E26" s="125">
        <v>0</v>
      </c>
      <c r="F26" s="125">
        <v>0</v>
      </c>
      <c r="G26" s="125">
        <v>0</v>
      </c>
      <c r="H26" s="125">
        <v>0</v>
      </c>
      <c r="I26" s="171">
        <v>0</v>
      </c>
      <c r="J26" s="125">
        <v>0</v>
      </c>
      <c r="K26" s="125">
        <v>0</v>
      </c>
      <c r="L26" s="125">
        <v>0</v>
      </c>
      <c r="M26" s="125">
        <v>0</v>
      </c>
      <c r="N26" s="171">
        <v>0</v>
      </c>
      <c r="O26" s="125">
        <v>0</v>
      </c>
      <c r="P26" s="125">
        <v>0</v>
      </c>
      <c r="Q26" s="125">
        <v>0</v>
      </c>
      <c r="R26" s="208">
        <v>0</v>
      </c>
      <c r="S26" s="240">
        <v>5.5</v>
      </c>
      <c r="T26" s="126">
        <v>4</v>
      </c>
      <c r="U26" s="225">
        <v>5.5</v>
      </c>
      <c r="V26" s="225">
        <v>15</v>
      </c>
      <c r="W26" s="1"/>
    </row>
    <row r="27" spans="2:32" s="2" customFormat="1" ht="17.25" customHeight="1" x14ac:dyDescent="0.2">
      <c r="B27" s="315" t="s">
        <v>8</v>
      </c>
      <c r="C27" s="319">
        <v>0</v>
      </c>
      <c r="D27" s="173">
        <v>-0.48</v>
      </c>
      <c r="E27" s="85">
        <v>0</v>
      </c>
      <c r="F27" s="85">
        <v>0</v>
      </c>
      <c r="G27" s="85">
        <v>0</v>
      </c>
      <c r="H27" s="85">
        <v>0</v>
      </c>
      <c r="I27" s="173">
        <v>0</v>
      </c>
      <c r="J27" s="85">
        <v>0</v>
      </c>
      <c r="K27" s="85">
        <v>0</v>
      </c>
      <c r="L27" s="85">
        <v>0</v>
      </c>
      <c r="M27" s="85">
        <v>0</v>
      </c>
      <c r="N27" s="173">
        <v>0</v>
      </c>
      <c r="O27" s="85">
        <v>0</v>
      </c>
      <c r="P27" s="85">
        <v>0</v>
      </c>
      <c r="Q27" s="85">
        <v>0</v>
      </c>
      <c r="R27" s="210">
        <v>0</v>
      </c>
      <c r="S27" s="241">
        <v>0</v>
      </c>
      <c r="T27" s="86">
        <v>0</v>
      </c>
      <c r="U27" s="226">
        <v>0</v>
      </c>
      <c r="V27" s="226">
        <v>0</v>
      </c>
      <c r="W27" s="1"/>
    </row>
    <row r="28" spans="2:32" s="2" customFormat="1" ht="17.25" customHeight="1" thickBot="1" x14ac:dyDescent="0.25">
      <c r="B28" s="317" t="s">
        <v>9</v>
      </c>
      <c r="C28" s="318">
        <v>0</v>
      </c>
      <c r="D28" s="175">
        <v>0</v>
      </c>
      <c r="E28" s="127">
        <v>0</v>
      </c>
      <c r="F28" s="127">
        <v>0</v>
      </c>
      <c r="G28" s="127">
        <v>0</v>
      </c>
      <c r="H28" s="127">
        <v>0</v>
      </c>
      <c r="I28" s="175">
        <v>0</v>
      </c>
      <c r="J28" s="127">
        <v>0</v>
      </c>
      <c r="K28" s="127">
        <v>0</v>
      </c>
      <c r="L28" s="127">
        <v>0</v>
      </c>
      <c r="M28" s="127">
        <v>0</v>
      </c>
      <c r="N28" s="175">
        <v>0</v>
      </c>
      <c r="O28" s="127">
        <v>0</v>
      </c>
      <c r="P28" s="127">
        <v>0</v>
      </c>
      <c r="Q28" s="127">
        <v>0</v>
      </c>
      <c r="R28" s="212">
        <v>0</v>
      </c>
      <c r="S28" s="242">
        <v>0</v>
      </c>
      <c r="T28" s="128">
        <v>0</v>
      </c>
      <c r="U28" s="227">
        <v>0</v>
      </c>
      <c r="V28" s="227">
        <v>0</v>
      </c>
      <c r="W28" s="1"/>
    </row>
    <row r="29" spans="2:32" s="2" customFormat="1" ht="17.25" customHeight="1" x14ac:dyDescent="0.2">
      <c r="B29" s="129" t="str">
        <f>"Week "&amp;$D$1&amp;" View"</f>
        <v>Week 10 View</v>
      </c>
      <c r="C29" s="149"/>
      <c r="D29" s="177">
        <v>0</v>
      </c>
      <c r="E29" s="91">
        <v>1</v>
      </c>
      <c r="F29" s="91">
        <v>1.5</v>
      </c>
      <c r="G29" s="91">
        <v>1.5</v>
      </c>
      <c r="H29" s="130">
        <v>1.5</v>
      </c>
      <c r="I29" s="281">
        <v>0</v>
      </c>
      <c r="J29" s="91">
        <v>1</v>
      </c>
      <c r="K29" s="91">
        <v>1</v>
      </c>
      <c r="L29" s="91">
        <v>1</v>
      </c>
      <c r="M29" s="91">
        <v>1</v>
      </c>
      <c r="N29" s="177">
        <v>0.5</v>
      </c>
      <c r="O29" s="91">
        <v>2</v>
      </c>
      <c r="P29" s="91">
        <v>1.5</v>
      </c>
      <c r="Q29" s="91">
        <v>1.5</v>
      </c>
      <c r="R29" s="214">
        <v>0</v>
      </c>
      <c r="S29" s="243">
        <v>5.5</v>
      </c>
      <c r="T29" s="131">
        <v>4</v>
      </c>
      <c r="U29" s="244">
        <v>5.5</v>
      </c>
      <c r="V29" s="228">
        <v>15</v>
      </c>
      <c r="W29" s="1"/>
      <c r="X29" s="58"/>
    </row>
    <row r="30" spans="2:32" s="2" customFormat="1" ht="16.5" customHeight="1" thickBot="1" x14ac:dyDescent="0.25">
      <c r="B30" s="132" t="s">
        <v>23</v>
      </c>
      <c r="C30" s="150"/>
      <c r="D30" s="179">
        <v>0</v>
      </c>
      <c r="E30" s="133">
        <v>0.18181818181818182</v>
      </c>
      <c r="F30" s="133">
        <v>0.27272727272727271</v>
      </c>
      <c r="G30" s="133">
        <v>0.27272727272727271</v>
      </c>
      <c r="H30" s="133">
        <v>0.27272727272727271</v>
      </c>
      <c r="I30" s="188">
        <v>0</v>
      </c>
      <c r="J30" s="279">
        <v>0.25</v>
      </c>
      <c r="K30" s="133">
        <v>0.25</v>
      </c>
      <c r="L30" s="133">
        <v>0.25</v>
      </c>
      <c r="M30" s="133">
        <v>0.25</v>
      </c>
      <c r="N30" s="179">
        <v>9.0909090909090912E-2</v>
      </c>
      <c r="O30" s="133">
        <v>0.36363636363636365</v>
      </c>
      <c r="P30" s="133">
        <v>0.27272727272727271</v>
      </c>
      <c r="Q30" s="133">
        <v>0.27272727272727271</v>
      </c>
      <c r="R30" s="216">
        <v>0</v>
      </c>
      <c r="S30" s="179">
        <v>0.36666666666666664</v>
      </c>
      <c r="T30" s="133">
        <v>0.26666666666666666</v>
      </c>
      <c r="U30" s="189">
        <v>0.36666666666666664</v>
      </c>
      <c r="V30" s="229"/>
      <c r="W30" s="1"/>
    </row>
    <row r="31" spans="2:32" s="2" customFormat="1" ht="17.25" customHeight="1" thickBot="1" x14ac:dyDescent="0.25">
      <c r="B31" s="135" t="s">
        <v>24</v>
      </c>
      <c r="C31" s="151"/>
      <c r="D31" s="180"/>
      <c r="E31" s="136"/>
      <c r="F31" s="136"/>
      <c r="G31" s="136"/>
      <c r="H31" s="136"/>
      <c r="I31" s="282"/>
      <c r="J31" s="136"/>
      <c r="K31" s="136"/>
      <c r="L31" s="136"/>
      <c r="M31" s="278"/>
      <c r="N31" s="282"/>
      <c r="O31" s="136"/>
      <c r="P31" s="136"/>
      <c r="Q31" s="136"/>
      <c r="R31" s="218">
        <v>0</v>
      </c>
      <c r="S31" s="245"/>
      <c r="T31" s="137"/>
      <c r="U31" s="246"/>
      <c r="V31" s="138"/>
      <c r="W31" s="1"/>
    </row>
    <row r="32" spans="2:32" ht="16.8" outlineLevel="1" x14ac:dyDescent="0.2">
      <c r="B32" s="310" t="s">
        <v>10</v>
      </c>
      <c r="C32" s="311">
        <v>0</v>
      </c>
      <c r="D32" s="171">
        <v>0</v>
      </c>
      <c r="E32" s="125">
        <v>0</v>
      </c>
      <c r="F32" s="125">
        <v>0</v>
      </c>
      <c r="G32" s="125">
        <v>0</v>
      </c>
      <c r="H32" s="125">
        <v>0</v>
      </c>
      <c r="I32" s="171">
        <v>0</v>
      </c>
      <c r="J32" s="125">
        <v>0</v>
      </c>
      <c r="K32" s="125">
        <v>0</v>
      </c>
      <c r="L32" s="125">
        <v>0</v>
      </c>
      <c r="M32" s="125">
        <v>0</v>
      </c>
      <c r="N32" s="171">
        <v>0</v>
      </c>
      <c r="O32" s="125">
        <v>0</v>
      </c>
      <c r="P32" s="125">
        <v>0</v>
      </c>
      <c r="Q32" s="125">
        <v>0</v>
      </c>
      <c r="R32" s="208">
        <v>0</v>
      </c>
      <c r="S32" s="247">
        <v>0.36666666666666664</v>
      </c>
      <c r="T32" s="140">
        <v>0.26666666666666666</v>
      </c>
      <c r="U32" s="248">
        <v>0.36666666666666664</v>
      </c>
      <c r="V32" s="230" t="s">
        <v>11</v>
      </c>
    </row>
    <row r="33" spans="2:23" ht="17.25" customHeight="1" outlineLevel="1" x14ac:dyDescent="0.2">
      <c r="B33" s="315" t="s">
        <v>12</v>
      </c>
      <c r="C33" s="316">
        <v>0</v>
      </c>
      <c r="D33" s="173">
        <v>-0.48</v>
      </c>
      <c r="E33" s="85">
        <v>0</v>
      </c>
      <c r="F33" s="85">
        <v>0</v>
      </c>
      <c r="G33" s="85">
        <v>0</v>
      </c>
      <c r="H33" s="85">
        <v>0</v>
      </c>
      <c r="I33" s="173">
        <v>0</v>
      </c>
      <c r="J33" s="85">
        <v>0</v>
      </c>
      <c r="K33" s="85">
        <v>0</v>
      </c>
      <c r="L33" s="85">
        <v>0</v>
      </c>
      <c r="M33" s="85">
        <v>0</v>
      </c>
      <c r="N33" s="173">
        <v>0</v>
      </c>
      <c r="O33" s="85">
        <v>0</v>
      </c>
      <c r="P33" s="85">
        <v>0</v>
      </c>
      <c r="Q33" s="85">
        <v>0</v>
      </c>
      <c r="R33" s="210">
        <v>0</v>
      </c>
      <c r="S33" s="249">
        <v>0</v>
      </c>
      <c r="T33" s="89">
        <v>0</v>
      </c>
      <c r="U33" s="250">
        <v>0</v>
      </c>
      <c r="V33" s="231" t="s">
        <v>13</v>
      </c>
    </row>
    <row r="34" spans="2:23" ht="17.399999999999999" outlineLevel="1" thickBot="1" x14ac:dyDescent="0.25">
      <c r="B34" s="317" t="s">
        <v>9</v>
      </c>
      <c r="C34" s="318">
        <v>0</v>
      </c>
      <c r="D34" s="175">
        <v>0</v>
      </c>
      <c r="E34" s="127">
        <v>0</v>
      </c>
      <c r="F34" s="127">
        <v>0</v>
      </c>
      <c r="G34" s="127">
        <v>0</v>
      </c>
      <c r="H34" s="127">
        <v>0</v>
      </c>
      <c r="I34" s="175">
        <v>0</v>
      </c>
      <c r="J34" s="127">
        <v>0</v>
      </c>
      <c r="K34" s="127">
        <v>0</v>
      </c>
      <c r="L34" s="127">
        <v>0</v>
      </c>
      <c r="M34" s="127">
        <v>0</v>
      </c>
      <c r="N34" s="175">
        <v>0</v>
      </c>
      <c r="O34" s="127">
        <v>0</v>
      </c>
      <c r="P34" s="127">
        <v>0</v>
      </c>
      <c r="Q34" s="127">
        <v>0</v>
      </c>
      <c r="R34" s="212">
        <v>0</v>
      </c>
      <c r="S34" s="251">
        <v>0</v>
      </c>
      <c r="T34" s="141">
        <v>0</v>
      </c>
      <c r="U34" s="252">
        <v>0</v>
      </c>
      <c r="V34" s="232" t="s">
        <v>14</v>
      </c>
    </row>
    <row r="35" spans="2:23" ht="16.8" hidden="1" outlineLevel="1" x14ac:dyDescent="0.2">
      <c r="B35" s="326" t="s">
        <v>45</v>
      </c>
      <c r="C35" s="327"/>
      <c r="D35" s="182"/>
      <c r="E35" s="87"/>
      <c r="F35" s="87"/>
      <c r="G35" s="87"/>
      <c r="H35" s="87"/>
      <c r="I35" s="182"/>
      <c r="J35" s="87"/>
      <c r="K35" s="87"/>
      <c r="L35" s="87"/>
      <c r="M35" s="87"/>
      <c r="N35" s="182"/>
      <c r="O35" s="87"/>
      <c r="P35" s="87"/>
      <c r="Q35" s="87"/>
      <c r="R35" s="220"/>
      <c r="S35" s="253"/>
      <c r="T35" s="90"/>
      <c r="U35" s="233"/>
      <c r="V35" s="233"/>
    </row>
    <row r="36" spans="2:23" ht="17.399999999999999" hidden="1" outlineLevel="1" thickBot="1" x14ac:dyDescent="0.25">
      <c r="B36" s="322" t="s">
        <v>46</v>
      </c>
      <c r="C36" s="323"/>
      <c r="D36" s="183"/>
      <c r="E36" s="114"/>
      <c r="F36" s="114"/>
      <c r="G36" s="114"/>
      <c r="H36" s="114"/>
      <c r="I36" s="183"/>
      <c r="J36" s="114"/>
      <c r="K36" s="114"/>
      <c r="L36" s="114"/>
      <c r="M36" s="114"/>
      <c r="N36" s="183"/>
      <c r="O36" s="108"/>
      <c r="P36" s="108"/>
      <c r="Q36" s="108"/>
      <c r="R36" s="222"/>
      <c r="S36" s="254"/>
      <c r="T36" s="116"/>
      <c r="U36" s="234"/>
      <c r="V36" s="234"/>
    </row>
    <row r="37" spans="2:23" ht="17.399999999999999" hidden="1" thickBot="1" x14ac:dyDescent="0.25"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</row>
    <row r="38" spans="2:23" ht="21.6" hidden="1" thickBot="1" x14ac:dyDescent="0.25">
      <c r="B38" s="312" t="s">
        <v>42</v>
      </c>
      <c r="C38" s="313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4"/>
      <c r="W38" s="29"/>
    </row>
    <row r="39" spans="2:23" ht="16.8" hidden="1" x14ac:dyDescent="0.2">
      <c r="B39" s="117"/>
      <c r="C39" s="142" t="s">
        <v>0</v>
      </c>
      <c r="D39" s="153">
        <f t="shared" ref="D39:R39" si="35">D$6</f>
        <v>1</v>
      </c>
      <c r="E39" s="118">
        <f t="shared" si="35"/>
        <v>1</v>
      </c>
      <c r="F39" s="118">
        <f t="shared" si="35"/>
        <v>1</v>
      </c>
      <c r="G39" s="118">
        <f t="shared" si="35"/>
        <v>1</v>
      </c>
      <c r="H39" s="118">
        <f t="shared" si="35"/>
        <v>1</v>
      </c>
      <c r="I39" s="153">
        <f t="shared" si="35"/>
        <v>2</v>
      </c>
      <c r="J39" s="118">
        <f t="shared" si="35"/>
        <v>2</v>
      </c>
      <c r="K39" s="118">
        <f t="shared" si="35"/>
        <v>2</v>
      </c>
      <c r="L39" s="118">
        <f t="shared" si="35"/>
        <v>2</v>
      </c>
      <c r="M39" s="118">
        <f t="shared" si="35"/>
        <v>2</v>
      </c>
      <c r="N39" s="153">
        <f t="shared" si="35"/>
        <v>3</v>
      </c>
      <c r="O39" s="191">
        <f t="shared" si="35"/>
        <v>3</v>
      </c>
      <c r="P39" s="191">
        <f t="shared" si="35"/>
        <v>3</v>
      </c>
      <c r="Q39" s="191">
        <f t="shared" si="35"/>
        <v>3</v>
      </c>
      <c r="R39" s="192">
        <f t="shared" si="35"/>
        <v>3</v>
      </c>
      <c r="S39" s="324">
        <v>1</v>
      </c>
      <c r="T39" s="320">
        <v>2</v>
      </c>
      <c r="U39" s="328">
        <v>3</v>
      </c>
      <c r="V39" s="328" t="s">
        <v>1</v>
      </c>
      <c r="W39" s="2"/>
    </row>
    <row r="40" spans="2:23" ht="16.8" hidden="1" x14ac:dyDescent="0.2">
      <c r="B40" s="109"/>
      <c r="C40" s="143" t="s">
        <v>2</v>
      </c>
      <c r="D40" s="155">
        <f t="shared" ref="D40:R40" si="36">D$7</f>
        <v>1</v>
      </c>
      <c r="E40" s="76">
        <f t="shared" si="36"/>
        <v>2</v>
      </c>
      <c r="F40" s="76">
        <f t="shared" si="36"/>
        <v>3</v>
      </c>
      <c r="G40" s="76">
        <f t="shared" si="36"/>
        <v>4</v>
      </c>
      <c r="H40" s="76">
        <f t="shared" si="36"/>
        <v>5</v>
      </c>
      <c r="I40" s="155">
        <f t="shared" si="36"/>
        <v>5</v>
      </c>
      <c r="J40" s="76">
        <f t="shared" si="36"/>
        <v>6</v>
      </c>
      <c r="K40" s="76">
        <f t="shared" si="36"/>
        <v>7</v>
      </c>
      <c r="L40" s="76">
        <f t="shared" si="36"/>
        <v>8</v>
      </c>
      <c r="M40" s="76">
        <f t="shared" si="36"/>
        <v>9</v>
      </c>
      <c r="N40" s="155" t="str">
        <f t="shared" si="36"/>
        <v>9b</v>
      </c>
      <c r="O40" s="76">
        <f t="shared" si="36"/>
        <v>10</v>
      </c>
      <c r="P40" s="76">
        <f t="shared" si="36"/>
        <v>11</v>
      </c>
      <c r="Q40" s="76">
        <f t="shared" si="36"/>
        <v>12</v>
      </c>
      <c r="R40" s="194">
        <f t="shared" si="36"/>
        <v>13</v>
      </c>
      <c r="S40" s="325"/>
      <c r="T40" s="321"/>
      <c r="U40" s="329"/>
      <c r="V40" s="329"/>
      <c r="W40" s="2"/>
    </row>
    <row r="41" spans="2:23" ht="16.8" hidden="1" x14ac:dyDescent="0.2">
      <c r="B41" s="109"/>
      <c r="C41" s="143" t="s">
        <v>3</v>
      </c>
      <c r="D41" s="157">
        <f>D$8</f>
        <v>45931</v>
      </c>
      <c r="E41" s="77">
        <f t="shared" ref="E41:R41" si="37">E$8</f>
        <v>45936</v>
      </c>
      <c r="F41" s="77">
        <f t="shared" si="37"/>
        <v>45943</v>
      </c>
      <c r="G41" s="77">
        <f t="shared" si="37"/>
        <v>45950</v>
      </c>
      <c r="H41" s="77">
        <f t="shared" si="37"/>
        <v>45957</v>
      </c>
      <c r="I41" s="184">
        <f t="shared" si="37"/>
        <v>45962</v>
      </c>
      <c r="J41" s="77">
        <f t="shared" si="37"/>
        <v>45964</v>
      </c>
      <c r="K41" s="77">
        <f t="shared" si="37"/>
        <v>45971</v>
      </c>
      <c r="L41" s="77">
        <f t="shared" si="37"/>
        <v>45978</v>
      </c>
      <c r="M41" s="77">
        <f t="shared" si="37"/>
        <v>45985</v>
      </c>
      <c r="N41" s="184">
        <f t="shared" si="37"/>
        <v>45985</v>
      </c>
      <c r="O41" s="77">
        <f t="shared" si="37"/>
        <v>45992</v>
      </c>
      <c r="P41" s="77">
        <f t="shared" si="37"/>
        <v>45999</v>
      </c>
      <c r="Q41" s="77">
        <f t="shared" si="37"/>
        <v>46006</v>
      </c>
      <c r="R41" s="196">
        <f t="shared" si="37"/>
        <v>46013</v>
      </c>
      <c r="S41" s="184">
        <f>D41</f>
        <v>45931</v>
      </c>
      <c r="T41" s="77">
        <f>J41</f>
        <v>45964</v>
      </c>
      <c r="U41" s="158">
        <f>O41</f>
        <v>45992</v>
      </c>
      <c r="V41" s="158">
        <f>D41</f>
        <v>45931</v>
      </c>
      <c r="W41" s="4"/>
    </row>
    <row r="42" spans="2:23" ht="17.399999999999999" hidden="1" thickBot="1" x14ac:dyDescent="0.25">
      <c r="B42" s="119"/>
      <c r="C42" s="144" t="s">
        <v>4</v>
      </c>
      <c r="D42" s="159">
        <f>D$9</f>
        <v>45935</v>
      </c>
      <c r="E42" s="78">
        <f t="shared" ref="E42:R42" si="38">E$9</f>
        <v>45942</v>
      </c>
      <c r="F42" s="78">
        <f t="shared" si="38"/>
        <v>45949</v>
      </c>
      <c r="G42" s="78">
        <f t="shared" si="38"/>
        <v>45956</v>
      </c>
      <c r="H42" s="78">
        <f t="shared" si="38"/>
        <v>45961</v>
      </c>
      <c r="I42" s="159">
        <f t="shared" si="38"/>
        <v>45963</v>
      </c>
      <c r="J42" s="78">
        <f t="shared" si="38"/>
        <v>45970</v>
      </c>
      <c r="K42" s="78">
        <f t="shared" si="38"/>
        <v>45977</v>
      </c>
      <c r="L42" s="78">
        <f t="shared" si="38"/>
        <v>45984</v>
      </c>
      <c r="M42" s="78">
        <f t="shared" si="38"/>
        <v>45991</v>
      </c>
      <c r="N42" s="159">
        <f t="shared" si="38"/>
        <v>45991</v>
      </c>
      <c r="O42" s="78">
        <f t="shared" si="38"/>
        <v>45998</v>
      </c>
      <c r="P42" s="78">
        <f t="shared" si="38"/>
        <v>46005</v>
      </c>
      <c r="Q42" s="78">
        <f t="shared" si="38"/>
        <v>46012</v>
      </c>
      <c r="R42" s="198">
        <f t="shared" si="38"/>
        <v>46022</v>
      </c>
      <c r="S42" s="159">
        <f>I42</f>
        <v>45963</v>
      </c>
      <c r="T42" s="78">
        <f>M42</f>
        <v>45991</v>
      </c>
      <c r="U42" s="160">
        <f>R42</f>
        <v>46022</v>
      </c>
      <c r="V42" s="160">
        <f>U42</f>
        <v>46022</v>
      </c>
      <c r="W42" s="4"/>
    </row>
    <row r="43" spans="2:23" ht="16.8" hidden="1" x14ac:dyDescent="0.2">
      <c r="B43" s="121" t="s">
        <v>5</v>
      </c>
      <c r="C43" s="145" t="s">
        <v>2</v>
      </c>
      <c r="D43" s="161">
        <v>0</v>
      </c>
      <c r="E43" s="122">
        <v>0</v>
      </c>
      <c r="F43" s="122">
        <v>0</v>
      </c>
      <c r="G43" s="122">
        <v>0</v>
      </c>
      <c r="H43" s="122">
        <v>0</v>
      </c>
      <c r="I43" s="161">
        <v>0</v>
      </c>
      <c r="J43" s="122">
        <v>0</v>
      </c>
      <c r="K43" s="122">
        <v>0</v>
      </c>
      <c r="L43" s="122">
        <v>0</v>
      </c>
      <c r="M43" s="122">
        <v>0</v>
      </c>
      <c r="N43" s="161">
        <v>0</v>
      </c>
      <c r="O43" s="122">
        <v>0</v>
      </c>
      <c r="P43" s="122">
        <v>0</v>
      </c>
      <c r="Q43" s="122">
        <v>0</v>
      </c>
      <c r="R43" s="200">
        <v>0</v>
      </c>
      <c r="S43" s="235">
        <f>SUMIF($D$6:$R$6,S$6,$D43:$R43)</f>
        <v>0</v>
      </c>
      <c r="T43" s="123">
        <f>SUMIF($D$6:$R$6,T$6,$D43:$R43)</f>
        <v>0</v>
      </c>
      <c r="U43" s="223">
        <f>SUMIF($D$6:$R$6,U$6,$D43:$R43)</f>
        <v>0</v>
      </c>
      <c r="V43" s="223">
        <f>SUM(S43:U43)</f>
        <v>0</v>
      </c>
      <c r="W43" s="19"/>
    </row>
    <row r="44" spans="2:23" s="2" customFormat="1" ht="17.399999999999999" hidden="1" thickBot="1" x14ac:dyDescent="0.25">
      <c r="B44" s="113"/>
      <c r="C44" s="146" t="s">
        <v>6</v>
      </c>
      <c r="D44" s="163">
        <f>D43</f>
        <v>0</v>
      </c>
      <c r="E44" s="79">
        <f t="shared" ref="E44:R44" si="39">E43</f>
        <v>0</v>
      </c>
      <c r="F44" s="79">
        <f t="shared" si="39"/>
        <v>0</v>
      </c>
      <c r="G44" s="79">
        <f t="shared" si="39"/>
        <v>0</v>
      </c>
      <c r="H44" s="79">
        <f t="shared" si="39"/>
        <v>0</v>
      </c>
      <c r="I44" s="163">
        <f t="shared" si="39"/>
        <v>0</v>
      </c>
      <c r="J44" s="79">
        <f t="shared" si="39"/>
        <v>0</v>
      </c>
      <c r="K44" s="79">
        <f t="shared" si="39"/>
        <v>0</v>
      </c>
      <c r="L44" s="79">
        <f t="shared" si="39"/>
        <v>0</v>
      </c>
      <c r="M44" s="79">
        <f t="shared" si="39"/>
        <v>0</v>
      </c>
      <c r="N44" s="163">
        <f t="shared" si="39"/>
        <v>0</v>
      </c>
      <c r="O44" s="79">
        <f t="shared" si="39"/>
        <v>0</v>
      </c>
      <c r="P44" s="79">
        <f t="shared" si="39"/>
        <v>0</v>
      </c>
      <c r="Q44" s="79">
        <f t="shared" si="39"/>
        <v>0</v>
      </c>
      <c r="R44" s="202">
        <f t="shared" si="39"/>
        <v>0</v>
      </c>
      <c r="S44" s="236">
        <f>IFERROR(S43/$V43,0)</f>
        <v>0</v>
      </c>
      <c r="T44" s="124">
        <f>IFERROR(T43/$V43,0)</f>
        <v>0</v>
      </c>
      <c r="U44" s="237">
        <f>IFERROR(U43/$V43,0)</f>
        <v>0</v>
      </c>
      <c r="V44" s="224"/>
      <c r="W44" s="12"/>
    </row>
    <row r="45" spans="2:23" s="2" customFormat="1" ht="16.8" hidden="1" x14ac:dyDescent="0.2">
      <c r="B45" s="120"/>
      <c r="C45" s="147">
        <v>0</v>
      </c>
      <c r="D45" s="165"/>
      <c r="E45" s="80"/>
      <c r="F45" s="80"/>
      <c r="G45" s="80"/>
      <c r="H45" s="80"/>
      <c r="I45" s="185"/>
      <c r="J45" s="81"/>
      <c r="K45" s="80"/>
      <c r="L45" s="80"/>
      <c r="M45" s="80"/>
      <c r="N45" s="165"/>
      <c r="O45" s="80"/>
      <c r="P45" s="80"/>
      <c r="Q45" s="80"/>
      <c r="R45" s="204"/>
      <c r="S45" s="238">
        <f t="shared" ref="S45:U58" si="40">SUMIF($D$6:$R$6,S$6,$D45:$R45)</f>
        <v>0</v>
      </c>
      <c r="T45" s="82">
        <f t="shared" si="40"/>
        <v>0</v>
      </c>
      <c r="U45" s="110">
        <f t="shared" si="40"/>
        <v>0</v>
      </c>
      <c r="V45" s="110">
        <f>SUM(S45:U45)</f>
        <v>0</v>
      </c>
      <c r="W45" s="15"/>
    </row>
    <row r="46" spans="2:23" s="2" customFormat="1" ht="16.8" hidden="1" x14ac:dyDescent="0.2">
      <c r="B46" s="111" t="s">
        <v>2</v>
      </c>
      <c r="C46" s="148">
        <v>1</v>
      </c>
      <c r="D46" s="167">
        <f>BD!D46+NP!D46+SL!D46</f>
        <v>0</v>
      </c>
      <c r="E46" s="80"/>
      <c r="F46" s="80"/>
      <c r="G46" s="80"/>
      <c r="H46" s="80"/>
      <c r="I46" s="185"/>
      <c r="J46" s="81"/>
      <c r="K46" s="80"/>
      <c r="L46" s="80"/>
      <c r="M46" s="80"/>
      <c r="N46" s="165"/>
      <c r="O46" s="80"/>
      <c r="P46" s="80"/>
      <c r="Q46" s="80"/>
      <c r="R46" s="204"/>
      <c r="S46" s="238">
        <f t="shared" si="40"/>
        <v>0</v>
      </c>
      <c r="T46" s="82">
        <f t="shared" si="40"/>
        <v>0</v>
      </c>
      <c r="U46" s="110">
        <f t="shared" si="40"/>
        <v>0</v>
      </c>
      <c r="V46" s="110">
        <f>SUM(S46:U46)</f>
        <v>0</v>
      </c>
      <c r="W46" s="15"/>
    </row>
    <row r="47" spans="2:23" s="2" customFormat="1" ht="16.8" hidden="1" x14ac:dyDescent="0.2">
      <c r="B47" s="111"/>
      <c r="C47" s="148">
        <v>2</v>
      </c>
      <c r="D47" s="169">
        <f t="shared" ref="D47:D58" si="41">IF($C47&lt;=$C$32,D46,0)</f>
        <v>0</v>
      </c>
      <c r="E47" s="83"/>
      <c r="F47" s="80"/>
      <c r="G47" s="80"/>
      <c r="H47" s="80"/>
      <c r="I47" s="185"/>
      <c r="J47" s="81"/>
      <c r="K47" s="80"/>
      <c r="L47" s="80"/>
      <c r="M47" s="80"/>
      <c r="N47" s="165"/>
      <c r="O47" s="80"/>
      <c r="P47" s="80"/>
      <c r="Q47" s="80"/>
      <c r="R47" s="204"/>
      <c r="S47" s="263">
        <f t="shared" si="40"/>
        <v>0</v>
      </c>
      <c r="T47" s="264">
        <f t="shared" si="40"/>
        <v>0</v>
      </c>
      <c r="U47" s="265">
        <f t="shared" si="40"/>
        <v>0</v>
      </c>
      <c r="V47" s="265">
        <f t="shared" ref="V47:V58" si="42">SUM(S47:U47)</f>
        <v>0</v>
      </c>
      <c r="W47" s="15"/>
    </row>
    <row r="48" spans="2:23" s="2" customFormat="1" ht="16.8" hidden="1" x14ac:dyDescent="0.2">
      <c r="B48" s="111"/>
      <c r="C48" s="148">
        <v>3</v>
      </c>
      <c r="D48" s="169">
        <f t="shared" si="41"/>
        <v>0</v>
      </c>
      <c r="E48" s="103">
        <f t="shared" ref="E48:E58" si="43">IF($C48&lt;=$C$32,E47,0)</f>
        <v>0</v>
      </c>
      <c r="F48" s="83"/>
      <c r="G48" s="80"/>
      <c r="H48" s="81"/>
      <c r="I48" s="185"/>
      <c r="J48" s="81"/>
      <c r="K48" s="80"/>
      <c r="L48" s="80"/>
      <c r="M48" s="80"/>
      <c r="N48" s="165"/>
      <c r="O48" s="80"/>
      <c r="P48" s="80"/>
      <c r="Q48" s="80"/>
      <c r="R48" s="204"/>
      <c r="S48" s="263">
        <f t="shared" si="40"/>
        <v>0</v>
      </c>
      <c r="T48" s="264">
        <f t="shared" si="40"/>
        <v>0</v>
      </c>
      <c r="U48" s="265">
        <f t="shared" si="40"/>
        <v>0</v>
      </c>
      <c r="V48" s="265">
        <f t="shared" si="42"/>
        <v>0</v>
      </c>
      <c r="W48" s="15"/>
    </row>
    <row r="49" spans="2:23" s="2" customFormat="1" ht="16.8" hidden="1" x14ac:dyDescent="0.2">
      <c r="B49" s="111"/>
      <c r="C49" s="148">
        <v>4</v>
      </c>
      <c r="D49" s="169">
        <f t="shared" si="41"/>
        <v>0</v>
      </c>
      <c r="E49" s="103">
        <f t="shared" si="43"/>
        <v>0</v>
      </c>
      <c r="F49" s="103">
        <f t="shared" ref="F49:F58" si="44">IF($C49&lt;=$C$32,F48,0)</f>
        <v>0</v>
      </c>
      <c r="G49" s="103"/>
      <c r="H49" s="81"/>
      <c r="I49" s="185"/>
      <c r="J49" s="81"/>
      <c r="K49" s="80"/>
      <c r="L49" s="80"/>
      <c r="M49" s="80"/>
      <c r="N49" s="165"/>
      <c r="O49" s="80"/>
      <c r="P49" s="80"/>
      <c r="Q49" s="80"/>
      <c r="R49" s="204"/>
      <c r="S49" s="263">
        <f t="shared" si="40"/>
        <v>0</v>
      </c>
      <c r="T49" s="264">
        <f t="shared" si="40"/>
        <v>0</v>
      </c>
      <c r="U49" s="265">
        <f t="shared" si="40"/>
        <v>0</v>
      </c>
      <c r="V49" s="265">
        <f t="shared" si="42"/>
        <v>0</v>
      </c>
      <c r="W49" s="15"/>
    </row>
    <row r="50" spans="2:23" s="2" customFormat="1" ht="16.8" hidden="1" x14ac:dyDescent="0.2">
      <c r="B50" s="111"/>
      <c r="C50" s="148">
        <v>5</v>
      </c>
      <c r="D50" s="169">
        <f t="shared" si="41"/>
        <v>0</v>
      </c>
      <c r="E50" s="103">
        <f t="shared" si="43"/>
        <v>0</v>
      </c>
      <c r="F50" s="103">
        <f t="shared" si="44"/>
        <v>0</v>
      </c>
      <c r="G50" s="103"/>
      <c r="H50" s="103">
        <f t="shared" ref="H50:H58" si="45">IF($C50&lt;=$C$32,H49,0)</f>
        <v>0</v>
      </c>
      <c r="I50" s="167"/>
      <c r="J50" s="81"/>
      <c r="K50" s="80"/>
      <c r="L50" s="80"/>
      <c r="M50" s="80"/>
      <c r="N50" s="165"/>
      <c r="O50" s="80"/>
      <c r="P50" s="80"/>
      <c r="Q50" s="80"/>
      <c r="R50" s="204"/>
      <c r="S50" s="263">
        <f t="shared" si="40"/>
        <v>0</v>
      </c>
      <c r="T50" s="264">
        <f t="shared" si="40"/>
        <v>0</v>
      </c>
      <c r="U50" s="265">
        <f t="shared" si="40"/>
        <v>0</v>
      </c>
      <c r="V50" s="265">
        <f t="shared" si="42"/>
        <v>0</v>
      </c>
      <c r="W50" s="15"/>
    </row>
    <row r="51" spans="2:23" s="2" customFormat="1" ht="16.8" hidden="1" x14ac:dyDescent="0.2">
      <c r="B51" s="111"/>
      <c r="C51" s="148">
        <v>6</v>
      </c>
      <c r="D51" s="169">
        <f t="shared" si="41"/>
        <v>0</v>
      </c>
      <c r="E51" s="103">
        <f t="shared" si="43"/>
        <v>0</v>
      </c>
      <c r="F51" s="103">
        <f t="shared" si="44"/>
        <v>0</v>
      </c>
      <c r="G51" s="103"/>
      <c r="H51" s="103">
        <f t="shared" si="45"/>
        <v>0</v>
      </c>
      <c r="I51" s="169">
        <f t="shared" ref="I51:I58" si="46">IF($C51&lt;=$C$32,I50,0)</f>
        <v>0</v>
      </c>
      <c r="J51" s="83"/>
      <c r="K51" s="80"/>
      <c r="L51" s="80"/>
      <c r="M51" s="80"/>
      <c r="N51" s="165"/>
      <c r="O51" s="80"/>
      <c r="P51" s="80"/>
      <c r="Q51" s="80"/>
      <c r="R51" s="204"/>
      <c r="S51" s="263">
        <f t="shared" si="40"/>
        <v>0</v>
      </c>
      <c r="T51" s="264">
        <f t="shared" si="40"/>
        <v>0</v>
      </c>
      <c r="U51" s="265">
        <f t="shared" si="40"/>
        <v>0</v>
      </c>
      <c r="V51" s="265">
        <f t="shared" si="42"/>
        <v>0</v>
      </c>
      <c r="W51" s="14"/>
    </row>
    <row r="52" spans="2:23" s="2" customFormat="1" ht="16.8" hidden="1" x14ac:dyDescent="0.2">
      <c r="B52" s="111"/>
      <c r="C52" s="148">
        <v>7</v>
      </c>
      <c r="D52" s="169">
        <f t="shared" si="41"/>
        <v>0</v>
      </c>
      <c r="E52" s="103">
        <f t="shared" si="43"/>
        <v>0</v>
      </c>
      <c r="F52" s="103">
        <f t="shared" si="44"/>
        <v>0</v>
      </c>
      <c r="G52" s="103"/>
      <c r="H52" s="103">
        <f t="shared" si="45"/>
        <v>0</v>
      </c>
      <c r="I52" s="169">
        <f t="shared" si="46"/>
        <v>0</v>
      </c>
      <c r="J52" s="103">
        <f t="shared" ref="J52:J58" si="47">IF($C52&lt;=$C$32,J51,0)</f>
        <v>0</v>
      </c>
      <c r="K52" s="83"/>
      <c r="L52" s="80"/>
      <c r="M52" s="80"/>
      <c r="N52" s="165"/>
      <c r="O52" s="80"/>
      <c r="P52" s="80"/>
      <c r="Q52" s="80"/>
      <c r="R52" s="204"/>
      <c r="S52" s="263">
        <f t="shared" si="40"/>
        <v>0</v>
      </c>
      <c r="T52" s="264">
        <f t="shared" si="40"/>
        <v>0</v>
      </c>
      <c r="U52" s="265">
        <f t="shared" si="40"/>
        <v>0</v>
      </c>
      <c r="V52" s="265">
        <f t="shared" si="42"/>
        <v>0</v>
      </c>
      <c r="W52" s="14"/>
    </row>
    <row r="53" spans="2:23" s="2" customFormat="1" ht="16.8" hidden="1" x14ac:dyDescent="0.2">
      <c r="B53" s="111"/>
      <c r="C53" s="148">
        <v>8</v>
      </c>
      <c r="D53" s="169">
        <f t="shared" si="41"/>
        <v>0</v>
      </c>
      <c r="E53" s="103">
        <f t="shared" si="43"/>
        <v>0</v>
      </c>
      <c r="F53" s="103">
        <f t="shared" si="44"/>
        <v>0</v>
      </c>
      <c r="G53" s="103"/>
      <c r="H53" s="103">
        <f t="shared" si="45"/>
        <v>0</v>
      </c>
      <c r="I53" s="169">
        <f t="shared" si="46"/>
        <v>0</v>
      </c>
      <c r="J53" s="103">
        <f t="shared" si="47"/>
        <v>0</v>
      </c>
      <c r="K53" s="103">
        <f t="shared" ref="K53:K58" si="48">IF($C53&lt;=$C$32,K52,0)</f>
        <v>0</v>
      </c>
      <c r="L53" s="83"/>
      <c r="M53" s="80"/>
      <c r="N53" s="165"/>
      <c r="O53" s="80"/>
      <c r="P53" s="80"/>
      <c r="Q53" s="80"/>
      <c r="R53" s="204"/>
      <c r="S53" s="263">
        <f t="shared" si="40"/>
        <v>0</v>
      </c>
      <c r="T53" s="264">
        <f t="shared" si="40"/>
        <v>0</v>
      </c>
      <c r="U53" s="265">
        <f t="shared" si="40"/>
        <v>0</v>
      </c>
      <c r="V53" s="265">
        <f t="shared" si="42"/>
        <v>0</v>
      </c>
      <c r="W53" s="14"/>
    </row>
    <row r="54" spans="2:23" s="2" customFormat="1" ht="16.8" hidden="1" x14ac:dyDescent="0.2">
      <c r="B54" s="111"/>
      <c r="C54" s="148">
        <v>9</v>
      </c>
      <c r="D54" s="169">
        <f t="shared" si="41"/>
        <v>0</v>
      </c>
      <c r="E54" s="103">
        <f t="shared" si="43"/>
        <v>0</v>
      </c>
      <c r="F54" s="103">
        <f t="shared" si="44"/>
        <v>0</v>
      </c>
      <c r="G54" s="103"/>
      <c r="H54" s="103">
        <f t="shared" si="45"/>
        <v>0</v>
      </c>
      <c r="I54" s="169">
        <f t="shared" si="46"/>
        <v>0</v>
      </c>
      <c r="J54" s="103">
        <f t="shared" si="47"/>
        <v>0</v>
      </c>
      <c r="K54" s="103">
        <f t="shared" si="48"/>
        <v>0</v>
      </c>
      <c r="L54" s="103">
        <f>IF($C54&lt;=$C$32,L53,0)</f>
        <v>0</v>
      </c>
      <c r="M54" s="83"/>
      <c r="N54" s="167"/>
      <c r="O54" s="80"/>
      <c r="P54" s="80"/>
      <c r="Q54" s="80"/>
      <c r="R54" s="204"/>
      <c r="S54" s="263">
        <f t="shared" si="40"/>
        <v>0</v>
      </c>
      <c r="T54" s="264">
        <f t="shared" si="40"/>
        <v>0</v>
      </c>
      <c r="U54" s="265">
        <f t="shared" si="40"/>
        <v>0</v>
      </c>
      <c r="V54" s="265">
        <f t="shared" si="42"/>
        <v>0</v>
      </c>
      <c r="W54" s="14"/>
    </row>
    <row r="55" spans="2:23" s="2" customFormat="1" ht="16.8" hidden="1" x14ac:dyDescent="0.2">
      <c r="B55" s="111"/>
      <c r="C55" s="148">
        <v>10</v>
      </c>
      <c r="D55" s="169">
        <f t="shared" si="41"/>
        <v>0</v>
      </c>
      <c r="E55" s="103">
        <f t="shared" si="43"/>
        <v>0</v>
      </c>
      <c r="F55" s="103">
        <f t="shared" si="44"/>
        <v>0</v>
      </c>
      <c r="G55" s="103"/>
      <c r="H55" s="103">
        <f t="shared" si="45"/>
        <v>0</v>
      </c>
      <c r="I55" s="169">
        <f t="shared" si="46"/>
        <v>0</v>
      </c>
      <c r="J55" s="103">
        <f t="shared" si="47"/>
        <v>0</v>
      </c>
      <c r="K55" s="103">
        <f t="shared" si="48"/>
        <v>0</v>
      </c>
      <c r="L55" s="103">
        <f>IF($C55&lt;=$C$32,L54,0)</f>
        <v>0</v>
      </c>
      <c r="M55" s="103">
        <f>IF($C55&lt;=$C$32,M54,0)</f>
        <v>0</v>
      </c>
      <c r="N55" s="169"/>
      <c r="O55" s="83"/>
      <c r="P55" s="80"/>
      <c r="Q55" s="80"/>
      <c r="R55" s="204"/>
      <c r="S55" s="263">
        <f t="shared" si="40"/>
        <v>0</v>
      </c>
      <c r="T55" s="264">
        <f t="shared" si="40"/>
        <v>0</v>
      </c>
      <c r="U55" s="265">
        <f t="shared" si="40"/>
        <v>0</v>
      </c>
      <c r="V55" s="265">
        <f t="shared" si="42"/>
        <v>0</v>
      </c>
      <c r="W55" s="14"/>
    </row>
    <row r="56" spans="2:23" s="2" customFormat="1" ht="16.8" hidden="1" x14ac:dyDescent="0.2">
      <c r="B56" s="111"/>
      <c r="C56" s="148">
        <v>11</v>
      </c>
      <c r="D56" s="169">
        <f t="shared" si="41"/>
        <v>0</v>
      </c>
      <c r="E56" s="103">
        <f t="shared" si="43"/>
        <v>0</v>
      </c>
      <c r="F56" s="103">
        <f t="shared" si="44"/>
        <v>0</v>
      </c>
      <c r="G56" s="103"/>
      <c r="H56" s="103">
        <f t="shared" si="45"/>
        <v>0</v>
      </c>
      <c r="I56" s="169">
        <f t="shared" si="46"/>
        <v>0</v>
      </c>
      <c r="J56" s="103">
        <f t="shared" si="47"/>
        <v>0</v>
      </c>
      <c r="K56" s="103">
        <f t="shared" si="48"/>
        <v>0</v>
      </c>
      <c r="L56" s="103">
        <f>IF($C56&lt;=$C$32,L55,0)</f>
        <v>0</v>
      </c>
      <c r="M56" s="103">
        <f>IF($C56&lt;=$C$32,M55,0)</f>
        <v>0</v>
      </c>
      <c r="N56" s="169"/>
      <c r="O56" s="103">
        <f>IF($C56&lt;=$C$32,O55,0)</f>
        <v>0</v>
      </c>
      <c r="P56" s="83"/>
      <c r="Q56" s="80"/>
      <c r="R56" s="204"/>
      <c r="S56" s="263">
        <f t="shared" si="40"/>
        <v>0</v>
      </c>
      <c r="T56" s="264">
        <f t="shared" si="40"/>
        <v>0</v>
      </c>
      <c r="U56" s="265">
        <f t="shared" si="40"/>
        <v>0</v>
      </c>
      <c r="V56" s="265">
        <f t="shared" si="42"/>
        <v>0</v>
      </c>
      <c r="W56" s="14"/>
    </row>
    <row r="57" spans="2:23" s="2" customFormat="1" ht="16.8" hidden="1" x14ac:dyDescent="0.2">
      <c r="B57" s="111"/>
      <c r="C57" s="148">
        <v>12</v>
      </c>
      <c r="D57" s="169">
        <f t="shared" si="41"/>
        <v>0</v>
      </c>
      <c r="E57" s="103">
        <f t="shared" si="43"/>
        <v>0</v>
      </c>
      <c r="F57" s="103">
        <f t="shared" si="44"/>
        <v>0</v>
      </c>
      <c r="G57" s="103"/>
      <c r="H57" s="103">
        <f t="shared" si="45"/>
        <v>0</v>
      </c>
      <c r="I57" s="169">
        <f t="shared" si="46"/>
        <v>0</v>
      </c>
      <c r="J57" s="103">
        <f t="shared" si="47"/>
        <v>0</v>
      </c>
      <c r="K57" s="103">
        <f t="shared" si="48"/>
        <v>0</v>
      </c>
      <c r="L57" s="103">
        <f>IF($C57&lt;=$C$32,L56,0)</f>
        <v>0</v>
      </c>
      <c r="M57" s="103">
        <f>IF($C57&lt;=$C$32,M56,0)</f>
        <v>0</v>
      </c>
      <c r="N57" s="169"/>
      <c r="O57" s="103">
        <f>IF($C57&lt;=$C$32,O56,0)</f>
        <v>0</v>
      </c>
      <c r="P57" s="103">
        <f>IF($C57&lt;=$C$32,P56,0)</f>
        <v>0</v>
      </c>
      <c r="Q57" s="83"/>
      <c r="R57" s="204"/>
      <c r="S57" s="263">
        <f t="shared" si="40"/>
        <v>0</v>
      </c>
      <c r="T57" s="264">
        <f t="shared" si="40"/>
        <v>0</v>
      </c>
      <c r="U57" s="265">
        <f t="shared" si="40"/>
        <v>0</v>
      </c>
      <c r="V57" s="265">
        <f t="shared" si="42"/>
        <v>0</v>
      </c>
      <c r="W57" s="14"/>
    </row>
    <row r="58" spans="2:23" s="2" customFormat="1" ht="17.399999999999999" hidden="1" thickBot="1" x14ac:dyDescent="0.25">
      <c r="B58" s="111"/>
      <c r="C58" s="148">
        <v>13</v>
      </c>
      <c r="D58" s="169">
        <f t="shared" si="41"/>
        <v>0</v>
      </c>
      <c r="E58" s="103">
        <f t="shared" si="43"/>
        <v>0</v>
      </c>
      <c r="F58" s="103">
        <f t="shared" si="44"/>
        <v>0</v>
      </c>
      <c r="G58" s="103"/>
      <c r="H58" s="103">
        <f t="shared" si="45"/>
        <v>0</v>
      </c>
      <c r="I58" s="169">
        <f t="shared" si="46"/>
        <v>0</v>
      </c>
      <c r="J58" s="103">
        <f t="shared" si="47"/>
        <v>0</v>
      </c>
      <c r="K58" s="103">
        <f t="shared" si="48"/>
        <v>0</v>
      </c>
      <c r="L58" s="103">
        <f>IF($C58&lt;=$C$32,L57,0)</f>
        <v>0</v>
      </c>
      <c r="M58" s="103">
        <f>IF($C58&lt;=$C$32,M57,0)</f>
        <v>0</v>
      </c>
      <c r="N58" s="169"/>
      <c r="O58" s="103">
        <f>IF($C58&lt;=$C$32,O57,0)</f>
        <v>0</v>
      </c>
      <c r="P58" s="103">
        <f>IF($C58&lt;=$C$32,P57,0)</f>
        <v>0</v>
      </c>
      <c r="Q58" s="103">
        <f>IF($C58&lt;=$C$32,Q57,0)</f>
        <v>0</v>
      </c>
      <c r="R58" s="206"/>
      <c r="S58" s="263">
        <f t="shared" si="40"/>
        <v>0</v>
      </c>
      <c r="T58" s="264">
        <f t="shared" si="40"/>
        <v>0</v>
      </c>
      <c r="U58" s="265">
        <f t="shared" si="40"/>
        <v>0</v>
      </c>
      <c r="V58" s="265">
        <f t="shared" si="42"/>
        <v>0</v>
      </c>
      <c r="W58" s="14"/>
    </row>
    <row r="59" spans="2:23" s="2" customFormat="1" ht="16.8" hidden="1" x14ac:dyDescent="0.2">
      <c r="B59" s="310" t="s">
        <v>7</v>
      </c>
      <c r="C59" s="311">
        <v>0</v>
      </c>
      <c r="D59" s="171">
        <f>INDEX($D$46:$D$58,MATCH($D$1,$C$46:$C$58,0))</f>
        <v>0</v>
      </c>
      <c r="E59" s="125">
        <f t="shared" ref="E59:V59" si="49">INDEX($D$46:$D$58,MATCH($D$1,$C$46:$C$58,0))</f>
        <v>0</v>
      </c>
      <c r="F59" s="125">
        <f t="shared" si="49"/>
        <v>0</v>
      </c>
      <c r="G59" s="125"/>
      <c r="H59" s="125">
        <f t="shared" si="49"/>
        <v>0</v>
      </c>
      <c r="I59" s="171">
        <f t="shared" si="49"/>
        <v>0</v>
      </c>
      <c r="J59" s="125">
        <f t="shared" si="49"/>
        <v>0</v>
      </c>
      <c r="K59" s="125">
        <f t="shared" si="49"/>
        <v>0</v>
      </c>
      <c r="L59" s="125">
        <f t="shared" si="49"/>
        <v>0</v>
      </c>
      <c r="M59" s="125">
        <f t="shared" si="49"/>
        <v>0</v>
      </c>
      <c r="N59" s="171"/>
      <c r="O59" s="125">
        <f t="shared" si="49"/>
        <v>0</v>
      </c>
      <c r="P59" s="125">
        <f t="shared" si="49"/>
        <v>0</v>
      </c>
      <c r="Q59" s="125">
        <f t="shared" si="49"/>
        <v>0</v>
      </c>
      <c r="R59" s="208">
        <f t="shared" si="49"/>
        <v>0</v>
      </c>
      <c r="S59" s="240">
        <f t="shared" si="49"/>
        <v>0</v>
      </c>
      <c r="T59" s="126">
        <f t="shared" si="49"/>
        <v>0</v>
      </c>
      <c r="U59" s="225">
        <f t="shared" si="49"/>
        <v>0</v>
      </c>
      <c r="V59" s="225">
        <f t="shared" si="49"/>
        <v>0</v>
      </c>
      <c r="W59" s="20"/>
    </row>
    <row r="60" spans="2:23" s="2" customFormat="1" ht="16.5" hidden="1" customHeight="1" x14ac:dyDescent="0.2">
      <c r="B60" s="315" t="s">
        <v>8</v>
      </c>
      <c r="C60" s="319">
        <v>0</v>
      </c>
      <c r="D60" s="173">
        <f>IF(D$9&lt;=$D$2,D59-D43,0)</f>
        <v>0</v>
      </c>
      <c r="E60" s="85">
        <f t="shared" ref="E60:V60" si="50">IF(E$9&lt;=$D$2,E59-E43,0)</f>
        <v>0</v>
      </c>
      <c r="F60" s="85">
        <f t="shared" si="50"/>
        <v>0</v>
      </c>
      <c r="G60" s="85"/>
      <c r="H60" s="85">
        <f t="shared" si="50"/>
        <v>0</v>
      </c>
      <c r="I60" s="173">
        <f t="shared" si="50"/>
        <v>0</v>
      </c>
      <c r="J60" s="85">
        <f t="shared" si="50"/>
        <v>0</v>
      </c>
      <c r="K60" s="85">
        <f t="shared" si="50"/>
        <v>0</v>
      </c>
      <c r="L60" s="85">
        <f t="shared" si="50"/>
        <v>0</v>
      </c>
      <c r="M60" s="85">
        <f t="shared" si="50"/>
        <v>0</v>
      </c>
      <c r="N60" s="173"/>
      <c r="O60" s="85">
        <f t="shared" si="50"/>
        <v>0</v>
      </c>
      <c r="P60" s="85">
        <f t="shared" si="50"/>
        <v>0</v>
      </c>
      <c r="Q60" s="85">
        <f t="shared" si="50"/>
        <v>0</v>
      </c>
      <c r="R60" s="210">
        <f t="shared" si="50"/>
        <v>0</v>
      </c>
      <c r="S60" s="241">
        <f t="shared" si="50"/>
        <v>0</v>
      </c>
      <c r="T60" s="86">
        <f t="shared" si="50"/>
        <v>0</v>
      </c>
      <c r="U60" s="226">
        <f t="shared" si="50"/>
        <v>0</v>
      </c>
      <c r="V60" s="226">
        <f t="shared" si="50"/>
        <v>0</v>
      </c>
      <c r="W60" s="21"/>
    </row>
    <row r="61" spans="2:23" s="2" customFormat="1" ht="17.25" hidden="1" customHeight="1" thickBot="1" x14ac:dyDescent="0.25">
      <c r="B61" s="317" t="s">
        <v>9</v>
      </c>
      <c r="C61" s="318">
        <v>0</v>
      </c>
      <c r="D61" s="175">
        <f>IF($D$2&lt;D$9,0,IF(AND(D43=0,D59=0),1,IF(AND(D43=0,D59&gt;0),2,IF(D59&lt;0,0,(D59/D43)))))</f>
        <v>1</v>
      </c>
      <c r="E61" s="127">
        <f t="shared" ref="E61:V61" si="51">IF($D$2&lt;E$9,0,IF(AND(E43=0,E59=0),1,IF(AND(E43=0,E59&gt;0),2,IF(E59&lt;0,0,(E59/E43)))))</f>
        <v>1</v>
      </c>
      <c r="F61" s="127">
        <f t="shared" si="51"/>
        <v>1</v>
      </c>
      <c r="G61" s="127"/>
      <c r="H61" s="127">
        <f t="shared" si="51"/>
        <v>1</v>
      </c>
      <c r="I61" s="175">
        <f t="shared" si="51"/>
        <v>1</v>
      </c>
      <c r="J61" s="127">
        <f t="shared" si="51"/>
        <v>1</v>
      </c>
      <c r="K61" s="127">
        <f t="shared" si="51"/>
        <v>1</v>
      </c>
      <c r="L61" s="127">
        <f t="shared" si="51"/>
        <v>1</v>
      </c>
      <c r="M61" s="127">
        <f t="shared" si="51"/>
        <v>1</v>
      </c>
      <c r="N61" s="175"/>
      <c r="O61" s="127">
        <f t="shared" si="51"/>
        <v>1</v>
      </c>
      <c r="P61" s="127">
        <f t="shared" si="51"/>
        <v>0</v>
      </c>
      <c r="Q61" s="127">
        <f t="shared" si="51"/>
        <v>0</v>
      </c>
      <c r="R61" s="212">
        <f t="shared" si="51"/>
        <v>0</v>
      </c>
      <c r="S61" s="242">
        <f t="shared" si="51"/>
        <v>1</v>
      </c>
      <c r="T61" s="128">
        <f t="shared" si="51"/>
        <v>1</v>
      </c>
      <c r="U61" s="227">
        <f t="shared" si="51"/>
        <v>0</v>
      </c>
      <c r="V61" s="227">
        <f t="shared" si="51"/>
        <v>0</v>
      </c>
      <c r="W61" s="22"/>
    </row>
    <row r="62" spans="2:23" s="2" customFormat="1" ht="16.5" hidden="1" customHeight="1" x14ac:dyDescent="0.2">
      <c r="B62" s="129" t="str">
        <f>"Week "&amp;$D$1&amp;" View"</f>
        <v>Week 10 View</v>
      </c>
      <c r="C62" s="149"/>
      <c r="D62" s="177">
        <f>INDEX(D46:D58,MATCH($D$1,$C$13:$C$25,0))</f>
        <v>0</v>
      </c>
      <c r="E62" s="91">
        <f t="shared" ref="E62:V62" si="52">INDEX(E46:E58,MATCH($D$1,$C$13:$C$25,0))</f>
        <v>0</v>
      </c>
      <c r="F62" s="91">
        <f t="shared" si="52"/>
        <v>0</v>
      </c>
      <c r="G62" s="91"/>
      <c r="H62" s="130">
        <f t="shared" si="52"/>
        <v>0</v>
      </c>
      <c r="I62" s="281">
        <f t="shared" si="52"/>
        <v>0</v>
      </c>
      <c r="J62" s="91">
        <f t="shared" si="52"/>
        <v>0</v>
      </c>
      <c r="K62" s="91">
        <f t="shared" si="52"/>
        <v>0</v>
      </c>
      <c r="L62" s="91">
        <f t="shared" si="52"/>
        <v>0</v>
      </c>
      <c r="M62" s="91">
        <f t="shared" si="52"/>
        <v>0</v>
      </c>
      <c r="N62" s="177"/>
      <c r="O62" s="91">
        <f t="shared" si="52"/>
        <v>0</v>
      </c>
      <c r="P62" s="91">
        <f t="shared" si="52"/>
        <v>0</v>
      </c>
      <c r="Q62" s="91">
        <f t="shared" si="52"/>
        <v>0</v>
      </c>
      <c r="R62" s="214">
        <f t="shared" si="52"/>
        <v>0</v>
      </c>
      <c r="S62" s="243">
        <f t="shared" si="52"/>
        <v>0</v>
      </c>
      <c r="T62" s="131">
        <f t="shared" si="52"/>
        <v>0</v>
      </c>
      <c r="U62" s="244">
        <f t="shared" si="52"/>
        <v>0</v>
      </c>
      <c r="V62" s="228">
        <f t="shared" si="52"/>
        <v>0</v>
      </c>
      <c r="W62" s="23"/>
    </row>
    <row r="63" spans="2:23" s="2" customFormat="1" ht="16.5" hidden="1" customHeight="1" thickBot="1" x14ac:dyDescent="0.25">
      <c r="B63" s="132" t="s">
        <v>23</v>
      </c>
      <c r="C63" s="150"/>
      <c r="D63" s="179">
        <f>IFERROR(D62/$S62,0)</f>
        <v>0</v>
      </c>
      <c r="E63" s="133">
        <f>IFERROR(E62/$S62,0)</f>
        <v>0</v>
      </c>
      <c r="F63" s="133">
        <f>IFERROR(F62/$S62,0)</f>
        <v>0</v>
      </c>
      <c r="G63" s="133"/>
      <c r="H63" s="133">
        <f>IFERROR(H62/$S62,0)</f>
        <v>0</v>
      </c>
      <c r="I63" s="188">
        <f>IFERROR(I62/$S62,0)</f>
        <v>0</v>
      </c>
      <c r="J63" s="279">
        <f>IFERROR(J62/$T62,0)</f>
        <v>0</v>
      </c>
      <c r="K63" s="133">
        <f>IFERROR(K62/$T62,0)</f>
        <v>0</v>
      </c>
      <c r="L63" s="133">
        <f>IFERROR(L62/$T62,0)</f>
        <v>0</v>
      </c>
      <c r="M63" s="133">
        <f>IFERROR(M62/$T62,0)</f>
        <v>0</v>
      </c>
      <c r="N63" s="179"/>
      <c r="O63" s="133">
        <f>IFERROR(O62/$U62,0)</f>
        <v>0</v>
      </c>
      <c r="P63" s="133">
        <f>IFERROR(P62/$U62,0)</f>
        <v>0</v>
      </c>
      <c r="Q63" s="133">
        <f>IFERROR(Q62/$U62,0)</f>
        <v>0</v>
      </c>
      <c r="R63" s="216">
        <f>IFERROR(R62/$U62,0)</f>
        <v>0</v>
      </c>
      <c r="S63" s="179">
        <f>IFERROR(S62/$V62,0)</f>
        <v>0</v>
      </c>
      <c r="T63" s="133">
        <f>IFERROR(T62/$V62,0)</f>
        <v>0</v>
      </c>
      <c r="U63" s="189">
        <f>IFERROR(U62/$V62,0)</f>
        <v>0</v>
      </c>
      <c r="V63" s="229"/>
      <c r="W63" s="23"/>
    </row>
    <row r="64" spans="2:23" s="2" customFormat="1" ht="17.25" hidden="1" customHeight="1" thickBot="1" x14ac:dyDescent="0.25">
      <c r="B64" s="135" t="s">
        <v>24</v>
      </c>
      <c r="C64" s="151"/>
      <c r="D64" s="180"/>
      <c r="E64" s="136"/>
      <c r="F64" s="136"/>
      <c r="G64" s="136"/>
      <c r="H64" s="136"/>
      <c r="I64" s="282"/>
      <c r="J64" s="136"/>
      <c r="K64" s="136"/>
      <c r="L64" s="136"/>
      <c r="M64" s="278"/>
      <c r="N64" s="282"/>
      <c r="O64" s="136"/>
      <c r="P64" s="136"/>
      <c r="Q64" s="136"/>
      <c r="R64" s="218"/>
      <c r="S64" s="245"/>
      <c r="T64" s="137"/>
      <c r="U64" s="246"/>
      <c r="V64" s="138"/>
      <c r="W64" s="22"/>
    </row>
    <row r="65" spans="2:24" s="2" customFormat="1" ht="16.8" hidden="1" outlineLevel="1" x14ac:dyDescent="0.2">
      <c r="B65" s="310" t="s">
        <v>10</v>
      </c>
      <c r="C65" s="311">
        <v>0</v>
      </c>
      <c r="D65" s="171">
        <f>IF(D$9&lt;=$D$2,D59,0)</f>
        <v>0</v>
      </c>
      <c r="E65" s="125">
        <f>IF(E$9&lt;=$D$2,E59+D65,0)</f>
        <v>0</v>
      </c>
      <c r="F65" s="125">
        <f t="shared" ref="F65:R65" si="53">IF(F$9&lt;=$D$2,F59+E65,0)</f>
        <v>0</v>
      </c>
      <c r="G65" s="125"/>
      <c r="H65" s="125">
        <f>IF(H$9&lt;=$D$2,H59+F65,0)</f>
        <v>0</v>
      </c>
      <c r="I65" s="171">
        <f t="shared" si="53"/>
        <v>0</v>
      </c>
      <c r="J65" s="125">
        <f t="shared" si="53"/>
        <v>0</v>
      </c>
      <c r="K65" s="125">
        <f t="shared" si="53"/>
        <v>0</v>
      </c>
      <c r="L65" s="125">
        <f t="shared" si="53"/>
        <v>0</v>
      </c>
      <c r="M65" s="125">
        <f t="shared" si="53"/>
        <v>0</v>
      </c>
      <c r="N65" s="171"/>
      <c r="O65" s="125" t="e">
        <f>IF(O$9&lt;=$D$2,O59+#REF!,0)</f>
        <v>#REF!</v>
      </c>
      <c r="P65" s="125">
        <f t="shared" si="53"/>
        <v>0</v>
      </c>
      <c r="Q65" s="125">
        <f t="shared" si="53"/>
        <v>0</v>
      </c>
      <c r="R65" s="208">
        <f t="shared" si="53"/>
        <v>0</v>
      </c>
      <c r="S65" s="247">
        <f>IFERROR(INDEX(S$13:S$25,$D$1,0)/INDEX($V$13:$V$25,$D$1,0),0)</f>
        <v>0.34335867620751348</v>
      </c>
      <c r="T65" s="140">
        <f>IFERROR(INDEX(T$13:T$25,$D$1,0)/INDEX($V$13:$V$25,$D$1,0),0)</f>
        <v>0.83648255813953498</v>
      </c>
      <c r="U65" s="248">
        <f>IFERROR(INDEX(U$13:U$25,$D$1,0)/INDEX($V$13:$V$25,$D$1,0),0)</f>
        <v>-0.17984123434704843</v>
      </c>
      <c r="V65" s="230" t="s">
        <v>11</v>
      </c>
      <c r="W65"/>
    </row>
    <row r="66" spans="2:24" ht="16.5" hidden="1" customHeight="1" outlineLevel="1" x14ac:dyDescent="0.2">
      <c r="B66" s="315" t="s">
        <v>12</v>
      </c>
      <c r="C66" s="316">
        <v>0</v>
      </c>
      <c r="D66" s="173">
        <f>IF(D60=0,0,IF(D$9&lt;=$D$2,D65-D44,D65-D44))</f>
        <v>0</v>
      </c>
      <c r="E66" s="85">
        <f t="shared" ref="E66:R66" si="54">IF(E60=0,0,IF(E$9&lt;=$D$2,E65-E44,E65-E44))</f>
        <v>0</v>
      </c>
      <c r="F66" s="85">
        <f t="shared" si="54"/>
        <v>0</v>
      </c>
      <c r="G66" s="85"/>
      <c r="H66" s="85">
        <f t="shared" si="54"/>
        <v>0</v>
      </c>
      <c r="I66" s="173">
        <f t="shared" si="54"/>
        <v>0</v>
      </c>
      <c r="J66" s="85">
        <f t="shared" si="54"/>
        <v>0</v>
      </c>
      <c r="K66" s="85">
        <f t="shared" si="54"/>
        <v>0</v>
      </c>
      <c r="L66" s="85">
        <f t="shared" si="54"/>
        <v>0</v>
      </c>
      <c r="M66" s="85">
        <f t="shared" si="54"/>
        <v>0</v>
      </c>
      <c r="N66" s="173"/>
      <c r="O66" s="85">
        <f t="shared" si="54"/>
        <v>0</v>
      </c>
      <c r="P66" s="85">
        <f t="shared" si="54"/>
        <v>0</v>
      </c>
      <c r="Q66" s="85">
        <f t="shared" si="54"/>
        <v>0</v>
      </c>
      <c r="R66" s="210">
        <f t="shared" si="54"/>
        <v>0</v>
      </c>
      <c r="S66" s="249"/>
      <c r="T66" s="89"/>
      <c r="U66" s="250"/>
      <c r="V66" s="231" t="s">
        <v>13</v>
      </c>
      <c r="W66" s="25"/>
    </row>
    <row r="67" spans="2:24" ht="17.399999999999999" hidden="1" outlineLevel="1" thickBot="1" x14ac:dyDescent="0.25">
      <c r="B67" s="317" t="s">
        <v>9</v>
      </c>
      <c r="C67" s="318">
        <v>0</v>
      </c>
      <c r="D67" s="175">
        <f>IF($D$2&lt;D$9,0,IF(AND(D44=0,D65=0),1,IF(AND(D44=0,D65&gt;0),2,IF(D65&lt;0,0,(D65/D44)))))</f>
        <v>1</v>
      </c>
      <c r="E67" s="127">
        <f t="shared" ref="E67:R67" si="55">IF($D$2&lt;E$9,0,IF(AND(E44=0,E65=0),1,IF(AND(E44=0,E65&gt;0),2,IF(E65&lt;0,0,(E65/E44)))))</f>
        <v>1</v>
      </c>
      <c r="F67" s="127">
        <f t="shared" si="55"/>
        <v>1</v>
      </c>
      <c r="G67" s="127"/>
      <c r="H67" s="127">
        <f t="shared" si="55"/>
        <v>1</v>
      </c>
      <c r="I67" s="175">
        <f t="shared" si="55"/>
        <v>1</v>
      </c>
      <c r="J67" s="127">
        <f t="shared" si="55"/>
        <v>1</v>
      </c>
      <c r="K67" s="127">
        <f t="shared" si="55"/>
        <v>1</v>
      </c>
      <c r="L67" s="127">
        <f t="shared" si="55"/>
        <v>1</v>
      </c>
      <c r="M67" s="127">
        <f t="shared" si="55"/>
        <v>1</v>
      </c>
      <c r="N67" s="175"/>
      <c r="O67" s="127" t="e">
        <f t="shared" si="55"/>
        <v>#REF!</v>
      </c>
      <c r="P67" s="127">
        <f t="shared" si="55"/>
        <v>0</v>
      </c>
      <c r="Q67" s="127">
        <f t="shared" si="55"/>
        <v>0</v>
      </c>
      <c r="R67" s="212">
        <f t="shared" si="55"/>
        <v>0</v>
      </c>
      <c r="S67" s="251"/>
      <c r="T67" s="141"/>
      <c r="U67" s="252"/>
      <c r="V67" s="232" t="s">
        <v>14</v>
      </c>
      <c r="W67" s="25"/>
    </row>
    <row r="68" spans="2:24" ht="16.8" hidden="1" outlineLevel="1" x14ac:dyDescent="0.2">
      <c r="B68" s="139" t="str">
        <f>B35</f>
        <v>Fy Q3 2425</v>
      </c>
      <c r="C68" s="156"/>
      <c r="D68" s="182"/>
      <c r="E68" s="87"/>
      <c r="F68" s="87"/>
      <c r="G68" s="87"/>
      <c r="H68" s="87"/>
      <c r="I68" s="182"/>
      <c r="J68" s="87"/>
      <c r="K68" s="87"/>
      <c r="L68" s="87"/>
      <c r="M68" s="87"/>
      <c r="N68" s="182"/>
      <c r="O68" s="87"/>
      <c r="P68" s="87"/>
      <c r="Q68" s="87"/>
      <c r="R68" s="220"/>
      <c r="S68" s="253"/>
      <c r="T68" s="90"/>
      <c r="U68" s="233"/>
      <c r="V68" s="233"/>
      <c r="W68" s="25"/>
    </row>
    <row r="69" spans="2:24" ht="17.399999999999999" hidden="1" outlineLevel="1" thickBot="1" x14ac:dyDescent="0.25">
      <c r="B69" s="255" t="str">
        <f>B36</f>
        <v>Fy Q4 2324</v>
      </c>
      <c r="C69" s="152"/>
      <c r="D69" s="183"/>
      <c r="E69" s="114"/>
      <c r="F69" s="114"/>
      <c r="G69" s="114"/>
      <c r="H69" s="114"/>
      <c r="I69" s="183"/>
      <c r="J69" s="114"/>
      <c r="K69" s="114"/>
      <c r="L69" s="114"/>
      <c r="M69" s="114"/>
      <c r="N69" s="183"/>
      <c r="O69" s="108"/>
      <c r="P69" s="108"/>
      <c r="Q69" s="108"/>
      <c r="R69" s="222"/>
      <c r="S69" s="254"/>
      <c r="T69" s="116"/>
      <c r="U69" s="234"/>
      <c r="V69" s="234"/>
      <c r="W69" s="25"/>
    </row>
    <row r="70" spans="2:24" ht="17.399999999999999" outlineLevel="1" thickBot="1" x14ac:dyDescent="0.25">
      <c r="B70" s="26"/>
      <c r="C70" s="27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5"/>
      <c r="U70" s="25"/>
      <c r="V70" s="25"/>
      <c r="W70" s="25"/>
    </row>
    <row r="71" spans="2:24" s="33" customFormat="1" ht="21.6" thickBot="1" x14ac:dyDescent="0.25">
      <c r="B71" s="312" t="s">
        <v>43</v>
      </c>
      <c r="C71" s="313"/>
      <c r="D71" s="313"/>
      <c r="E71" s="313"/>
      <c r="F71" s="313"/>
      <c r="G71" s="313"/>
      <c r="H71" s="313"/>
      <c r="I71" s="313"/>
      <c r="J71" s="313"/>
      <c r="K71" s="313"/>
      <c r="L71" s="313"/>
      <c r="M71" s="313"/>
      <c r="N71" s="313"/>
      <c r="O71" s="313"/>
      <c r="P71" s="313"/>
      <c r="Q71" s="313"/>
      <c r="R71" s="313"/>
      <c r="S71" s="313"/>
      <c r="T71" s="313"/>
      <c r="U71" s="313"/>
      <c r="V71" s="314"/>
      <c r="W71" s="29"/>
    </row>
    <row r="72" spans="2:24" ht="16.8" x14ac:dyDescent="0.2">
      <c r="B72" s="117"/>
      <c r="C72" s="142" t="s">
        <v>0</v>
      </c>
      <c r="D72" s="153">
        <f t="shared" ref="D72:R72" si="56">D$6</f>
        <v>1</v>
      </c>
      <c r="E72" s="118">
        <f t="shared" si="56"/>
        <v>1</v>
      </c>
      <c r="F72" s="118">
        <f t="shared" si="56"/>
        <v>1</v>
      </c>
      <c r="G72" s="118">
        <f t="shared" si="56"/>
        <v>1</v>
      </c>
      <c r="H72" s="118">
        <f t="shared" si="56"/>
        <v>1</v>
      </c>
      <c r="I72" s="153">
        <f t="shared" si="56"/>
        <v>2</v>
      </c>
      <c r="J72" s="118">
        <f t="shared" si="56"/>
        <v>2</v>
      </c>
      <c r="K72" s="118">
        <f t="shared" si="56"/>
        <v>2</v>
      </c>
      <c r="L72" s="118">
        <f t="shared" si="56"/>
        <v>2</v>
      </c>
      <c r="M72" s="118">
        <v>2</v>
      </c>
      <c r="N72" s="153">
        <v>3</v>
      </c>
      <c r="O72" s="191">
        <v>3</v>
      </c>
      <c r="P72" s="191">
        <f t="shared" si="56"/>
        <v>3</v>
      </c>
      <c r="Q72" s="191">
        <f t="shared" si="56"/>
        <v>3</v>
      </c>
      <c r="R72" s="192">
        <f t="shared" si="56"/>
        <v>3</v>
      </c>
      <c r="S72" s="324">
        <v>1</v>
      </c>
      <c r="T72" s="320">
        <v>2</v>
      </c>
      <c r="U72" s="328">
        <v>3</v>
      </c>
      <c r="V72" s="328" t="s">
        <v>1</v>
      </c>
      <c r="W72" s="2"/>
    </row>
    <row r="73" spans="2:24" ht="16.8" x14ac:dyDescent="0.2">
      <c r="B73" s="109"/>
      <c r="C73" s="143" t="s">
        <v>2</v>
      </c>
      <c r="D73" s="155">
        <f t="shared" ref="D73:R73" si="57">D$7</f>
        <v>1</v>
      </c>
      <c r="E73" s="76">
        <f t="shared" si="57"/>
        <v>2</v>
      </c>
      <c r="F73" s="76">
        <f t="shared" si="57"/>
        <v>3</v>
      </c>
      <c r="G73" s="76">
        <f t="shared" si="57"/>
        <v>4</v>
      </c>
      <c r="H73" s="76">
        <f t="shared" si="57"/>
        <v>5</v>
      </c>
      <c r="I73" s="155">
        <f t="shared" si="57"/>
        <v>5</v>
      </c>
      <c r="J73" s="76">
        <f t="shared" si="57"/>
        <v>6</v>
      </c>
      <c r="K73" s="76">
        <f t="shared" si="57"/>
        <v>7</v>
      </c>
      <c r="L73" s="76">
        <f t="shared" si="57"/>
        <v>8</v>
      </c>
      <c r="M73" s="76">
        <f t="shared" si="57"/>
        <v>9</v>
      </c>
      <c r="N73" s="155" t="str">
        <f t="shared" si="57"/>
        <v>9b</v>
      </c>
      <c r="O73" s="76">
        <v>10</v>
      </c>
      <c r="P73" s="76">
        <f t="shared" si="57"/>
        <v>11</v>
      </c>
      <c r="Q73" s="76">
        <f t="shared" si="57"/>
        <v>12</v>
      </c>
      <c r="R73" s="194">
        <f t="shared" si="57"/>
        <v>13</v>
      </c>
      <c r="S73" s="325"/>
      <c r="T73" s="321"/>
      <c r="U73" s="329"/>
      <c r="V73" s="329"/>
      <c r="W73" s="2"/>
    </row>
    <row r="74" spans="2:24" ht="16.8" x14ac:dyDescent="0.2">
      <c r="B74" s="109"/>
      <c r="C74" s="143" t="s">
        <v>3</v>
      </c>
      <c r="D74" s="157">
        <f>D$8</f>
        <v>45931</v>
      </c>
      <c r="E74" s="77">
        <f t="shared" ref="E74:R74" si="58">E$8</f>
        <v>45936</v>
      </c>
      <c r="F74" s="77">
        <f t="shared" si="58"/>
        <v>45943</v>
      </c>
      <c r="G74" s="77">
        <f t="shared" si="58"/>
        <v>45950</v>
      </c>
      <c r="H74" s="77">
        <f t="shared" si="58"/>
        <v>45957</v>
      </c>
      <c r="I74" s="184">
        <f t="shared" si="58"/>
        <v>45962</v>
      </c>
      <c r="J74" s="77">
        <f t="shared" si="58"/>
        <v>45964</v>
      </c>
      <c r="K74" s="77">
        <f t="shared" si="58"/>
        <v>45971</v>
      </c>
      <c r="L74" s="77">
        <f t="shared" si="58"/>
        <v>45978</v>
      </c>
      <c r="M74" s="77">
        <f t="shared" si="58"/>
        <v>45985</v>
      </c>
      <c r="N74" s="184">
        <f t="shared" si="58"/>
        <v>45985</v>
      </c>
      <c r="O74" s="77">
        <f t="shared" si="58"/>
        <v>45992</v>
      </c>
      <c r="P74" s="77">
        <f t="shared" si="58"/>
        <v>45999</v>
      </c>
      <c r="Q74" s="77">
        <f t="shared" si="58"/>
        <v>46006</v>
      </c>
      <c r="R74" s="196">
        <f t="shared" si="58"/>
        <v>46013</v>
      </c>
      <c r="S74" s="184">
        <f>D74</f>
        <v>45931</v>
      </c>
      <c r="T74" s="77">
        <f>J74</f>
        <v>45964</v>
      </c>
      <c r="U74" s="158">
        <f>O74</f>
        <v>45992</v>
      </c>
      <c r="V74" s="158">
        <f>D74</f>
        <v>45931</v>
      </c>
      <c r="W74" s="4"/>
    </row>
    <row r="75" spans="2:24" ht="17.399999999999999" thickBot="1" x14ac:dyDescent="0.25">
      <c r="B75" s="119"/>
      <c r="C75" s="144" t="s">
        <v>4</v>
      </c>
      <c r="D75" s="159">
        <f>D$9</f>
        <v>45935</v>
      </c>
      <c r="E75" s="78">
        <f t="shared" ref="E75:R75" si="59">E$9</f>
        <v>45942</v>
      </c>
      <c r="F75" s="78">
        <f t="shared" si="59"/>
        <v>45949</v>
      </c>
      <c r="G75" s="78">
        <f t="shared" si="59"/>
        <v>45956</v>
      </c>
      <c r="H75" s="78">
        <f t="shared" si="59"/>
        <v>45961</v>
      </c>
      <c r="I75" s="159">
        <f t="shared" si="59"/>
        <v>45963</v>
      </c>
      <c r="J75" s="78">
        <f t="shared" si="59"/>
        <v>45970</v>
      </c>
      <c r="K75" s="78">
        <f t="shared" si="59"/>
        <v>45977</v>
      </c>
      <c r="L75" s="78">
        <f t="shared" si="59"/>
        <v>45984</v>
      </c>
      <c r="M75" s="78">
        <f t="shared" si="59"/>
        <v>45991</v>
      </c>
      <c r="N75" s="159">
        <f t="shared" si="59"/>
        <v>45991</v>
      </c>
      <c r="O75" s="78">
        <f t="shared" si="59"/>
        <v>45998</v>
      </c>
      <c r="P75" s="78">
        <f t="shared" si="59"/>
        <v>46005</v>
      </c>
      <c r="Q75" s="78">
        <f t="shared" si="59"/>
        <v>46012</v>
      </c>
      <c r="R75" s="198">
        <f t="shared" si="59"/>
        <v>46022</v>
      </c>
      <c r="S75" s="159">
        <f>I75</f>
        <v>45963</v>
      </c>
      <c r="T75" s="78">
        <f>M75</f>
        <v>45991</v>
      </c>
      <c r="U75" s="160">
        <f>R75</f>
        <v>46022</v>
      </c>
      <c r="V75" s="160">
        <f>U75</f>
        <v>46022</v>
      </c>
      <c r="W75" s="4"/>
    </row>
    <row r="76" spans="2:24" ht="16.8" x14ac:dyDescent="0.2">
      <c r="B76" s="121" t="s">
        <v>5</v>
      </c>
      <c r="C76" s="145" t="s">
        <v>2</v>
      </c>
      <c r="D76" s="161">
        <v>0.11185612163796439</v>
      </c>
      <c r="E76" s="122">
        <v>7.2544779203137733E-2</v>
      </c>
      <c r="F76" s="122">
        <v>1.5597892752700679</v>
      </c>
      <c r="G76" s="122">
        <v>2.4419360271472339</v>
      </c>
      <c r="H76" s="122">
        <v>0.81387379674159588</v>
      </c>
      <c r="I76" s="161">
        <v>0</v>
      </c>
      <c r="J76" s="122">
        <v>0.34653109598246423</v>
      </c>
      <c r="K76" s="122">
        <v>1.2099118175703987</v>
      </c>
      <c r="L76" s="122">
        <v>2.1919455963810401</v>
      </c>
      <c r="M76" s="122">
        <v>3.2516114900660971</v>
      </c>
      <c r="N76" s="161">
        <v>0</v>
      </c>
      <c r="O76" s="122">
        <v>0.6700997280554476</v>
      </c>
      <c r="P76" s="122">
        <v>0.7043876202434366</v>
      </c>
      <c r="Q76" s="122">
        <v>1.1943416315967283</v>
      </c>
      <c r="R76" s="200">
        <v>5.4311710201043883</v>
      </c>
      <c r="S76" s="235">
        <f>SUMIF($D$6:$R$6,S$6,$D76:$R76)</f>
        <v>5</v>
      </c>
      <c r="T76" s="123">
        <f>SUMIF($D$6:$R$6,T$6,$D76:$R76)</f>
        <v>7</v>
      </c>
      <c r="U76" s="223">
        <f>SUMIF($D$6:$R$6,U$6,$D76:$R76)</f>
        <v>8</v>
      </c>
      <c r="V76" s="223">
        <f>SUM(S76:U76)</f>
        <v>20</v>
      </c>
      <c r="W76" s="19"/>
    </row>
    <row r="77" spans="2:24" ht="17.399999999999999" thickBot="1" x14ac:dyDescent="0.25">
      <c r="B77" s="113"/>
      <c r="C77" s="146" t="s">
        <v>6</v>
      </c>
      <c r="D77" s="163">
        <f>D76</f>
        <v>0.11185612163796439</v>
      </c>
      <c r="E77" s="79">
        <f t="shared" ref="E77:F77" si="60">D77+E76</f>
        <v>0.18440090084110211</v>
      </c>
      <c r="F77" s="79">
        <f t="shared" si="60"/>
        <v>1.74419017611117</v>
      </c>
      <c r="G77" s="79">
        <f t="shared" ref="G77" si="61">F77+G76</f>
        <v>4.1861262032584037</v>
      </c>
      <c r="H77" s="79">
        <f t="shared" ref="H77" si="62">G77+H76</f>
        <v>5</v>
      </c>
      <c r="I77" s="163">
        <f t="shared" ref="I77" si="63">H77+I76</f>
        <v>5</v>
      </c>
      <c r="J77" s="79">
        <f t="shared" ref="J77" si="64">I77+J76</f>
        <v>5.3465310959824643</v>
      </c>
      <c r="K77" s="79">
        <f t="shared" ref="K77" si="65">J77+K76</f>
        <v>6.5564429135528632</v>
      </c>
      <c r="L77" s="79">
        <f t="shared" ref="L77" si="66">K77+L76</f>
        <v>8.7483885099339034</v>
      </c>
      <c r="M77" s="79">
        <f t="shared" ref="M77" si="67">L77+M76</f>
        <v>12</v>
      </c>
      <c r="N77" s="163">
        <f t="shared" ref="N77" si="68">M77+N76</f>
        <v>12</v>
      </c>
      <c r="O77" s="79">
        <f>M77+O76</f>
        <v>12.670099728055447</v>
      </c>
      <c r="P77" s="79">
        <f>O77+P76</f>
        <v>13.374487348298883</v>
      </c>
      <c r="Q77" s="79">
        <f>P77+Q76</f>
        <v>14.568828979895612</v>
      </c>
      <c r="R77" s="202">
        <f>Q77+R76</f>
        <v>20</v>
      </c>
      <c r="S77" s="236">
        <f>IFERROR(S76/$V76,0)</f>
        <v>0.25</v>
      </c>
      <c r="T77" s="124">
        <f>IFERROR(T76/$V76,0)</f>
        <v>0.35</v>
      </c>
      <c r="U77" s="237">
        <f>IFERROR(U76/$V76,0)</f>
        <v>0.4</v>
      </c>
      <c r="V77" s="224"/>
      <c r="W77" s="12"/>
    </row>
    <row r="78" spans="2:24" s="2" customFormat="1" ht="16.8" x14ac:dyDescent="0.2">
      <c r="B78" s="120"/>
      <c r="C78" s="147">
        <v>0</v>
      </c>
      <c r="D78" s="165">
        <v>0.11185612163796439</v>
      </c>
      <c r="E78" s="80">
        <v>7.2544779203137733E-2</v>
      </c>
      <c r="F78" s="80">
        <v>1.5597892752700679</v>
      </c>
      <c r="G78" s="80">
        <v>2.4419360271472339</v>
      </c>
      <c r="H78" s="80">
        <v>0.81387379674159588</v>
      </c>
      <c r="I78" s="185">
        <v>0</v>
      </c>
      <c r="J78" s="81">
        <v>0.34653109598246423</v>
      </c>
      <c r="K78" s="80">
        <v>1.2099118175703987</v>
      </c>
      <c r="L78" s="80">
        <v>2.1919455963810401</v>
      </c>
      <c r="M78" s="80">
        <v>3.2516114900660971</v>
      </c>
      <c r="N78" s="165">
        <v>0</v>
      </c>
      <c r="O78" s="80">
        <v>0.6700997280554476</v>
      </c>
      <c r="P78" s="80">
        <v>0.7043876202434366</v>
      </c>
      <c r="Q78" s="80">
        <v>1.1943416315967283</v>
      </c>
      <c r="R78" s="204">
        <v>5.4311710201043883</v>
      </c>
      <c r="S78" s="238">
        <f t="shared" ref="S78:U91" si="69">SUMIF($D$6:$R$6,S$6,$D78:$R78)</f>
        <v>5</v>
      </c>
      <c r="T78" s="82">
        <f t="shared" si="69"/>
        <v>7</v>
      </c>
      <c r="U78" s="110">
        <f t="shared" si="69"/>
        <v>8</v>
      </c>
      <c r="V78" s="110">
        <f>SUM(S78:U78)</f>
        <v>20</v>
      </c>
      <c r="W78" s="15"/>
    </row>
    <row r="79" spans="2:24" s="2" customFormat="1" ht="16.8" x14ac:dyDescent="0.2">
      <c r="B79" s="111" t="s">
        <v>2</v>
      </c>
      <c r="C79" s="148">
        <v>1</v>
      </c>
      <c r="D79" s="167">
        <v>0</v>
      </c>
      <c r="E79" s="80">
        <v>0.18440090084110211</v>
      </c>
      <c r="F79" s="80">
        <v>1.5597892752700679</v>
      </c>
      <c r="G79" s="80">
        <v>2.4419360271472339</v>
      </c>
      <c r="H79" s="80">
        <v>0.81387379674159588</v>
      </c>
      <c r="I79" s="185">
        <v>0</v>
      </c>
      <c r="J79" s="81">
        <v>0.34653109598246423</v>
      </c>
      <c r="K79" s="80">
        <v>1.2099118175703987</v>
      </c>
      <c r="L79" s="80">
        <v>2.1919455963810401</v>
      </c>
      <c r="M79" s="80">
        <v>3.2516114900660971</v>
      </c>
      <c r="N79" s="165">
        <v>0</v>
      </c>
      <c r="O79" s="80">
        <v>0.6700997280554476</v>
      </c>
      <c r="P79" s="80">
        <v>0.7043876202434366</v>
      </c>
      <c r="Q79" s="80">
        <v>1.1943416315967283</v>
      </c>
      <c r="R79" s="204">
        <v>5.4311710201043883</v>
      </c>
      <c r="S79" s="238">
        <f t="shared" si="69"/>
        <v>5</v>
      </c>
      <c r="T79" s="82">
        <f t="shared" si="69"/>
        <v>7</v>
      </c>
      <c r="U79" s="110">
        <f t="shared" si="69"/>
        <v>8</v>
      </c>
      <c r="V79" s="110">
        <f>SUM(S79:U79)</f>
        <v>20</v>
      </c>
      <c r="W79" s="15"/>
    </row>
    <row r="80" spans="2:24" s="2" customFormat="1" ht="16.8" x14ac:dyDescent="0.2">
      <c r="B80" s="111"/>
      <c r="C80" s="148">
        <v>2</v>
      </c>
      <c r="D80" s="266">
        <f>IF($C80&lt;=$D$1,D79,0)</f>
        <v>0</v>
      </c>
      <c r="E80" s="83">
        <v>0.47899999999999998</v>
      </c>
      <c r="F80" s="80">
        <v>1.5597892752700679</v>
      </c>
      <c r="G80" s="80">
        <v>2.4419360271472339</v>
      </c>
      <c r="H80" s="80">
        <v>0.51927469758269806</v>
      </c>
      <c r="I80" s="185">
        <v>0</v>
      </c>
      <c r="J80" s="81">
        <v>0.34653109598246423</v>
      </c>
      <c r="K80" s="80">
        <v>1.2099118175703987</v>
      </c>
      <c r="L80" s="80">
        <v>2.1919455963810401</v>
      </c>
      <c r="M80" s="80">
        <v>3.2516114900660971</v>
      </c>
      <c r="N80" s="165">
        <v>0</v>
      </c>
      <c r="O80" s="80">
        <v>0.6700997280554476</v>
      </c>
      <c r="P80" s="80">
        <v>0.7043876202434366</v>
      </c>
      <c r="Q80" s="80">
        <v>1.1943416315967283</v>
      </c>
      <c r="R80" s="204">
        <v>5.4311710201043883</v>
      </c>
      <c r="S80" s="239">
        <f t="shared" si="69"/>
        <v>5</v>
      </c>
      <c r="T80" s="84">
        <f t="shared" si="69"/>
        <v>7</v>
      </c>
      <c r="U80" s="112">
        <f t="shared" si="69"/>
        <v>8</v>
      </c>
      <c r="V80" s="112">
        <f t="shared" ref="V80:V91" si="70">SUM(S80:U80)</f>
        <v>20</v>
      </c>
      <c r="W80" s="15"/>
      <c r="X80" s="52"/>
    </row>
    <row r="81" spans="2:24" s="2" customFormat="1" ht="16.8" x14ac:dyDescent="0.2">
      <c r="B81" s="111"/>
      <c r="C81" s="148">
        <v>3</v>
      </c>
      <c r="D81" s="266">
        <f>IF($C81&lt;=$D$1,D80,0)</f>
        <v>0</v>
      </c>
      <c r="E81" s="267">
        <f t="shared" ref="E81:L90" si="71">IF($C81&lt;=$D$1,E80,0)</f>
        <v>0.47899999999999998</v>
      </c>
      <c r="F81" s="83">
        <v>0.97000000000000008</v>
      </c>
      <c r="G81" s="80">
        <v>2.2999999999999998</v>
      </c>
      <c r="H81" s="80">
        <v>2.5</v>
      </c>
      <c r="I81" s="185">
        <v>0.65</v>
      </c>
      <c r="J81" s="81">
        <v>2</v>
      </c>
      <c r="K81" s="80">
        <v>2.7</v>
      </c>
      <c r="L81" s="80">
        <v>2.5</v>
      </c>
      <c r="M81" s="80">
        <v>2.5</v>
      </c>
      <c r="N81" s="165">
        <v>0</v>
      </c>
      <c r="O81" s="80">
        <v>1</v>
      </c>
      <c r="P81" s="80">
        <v>1.5</v>
      </c>
      <c r="Q81" s="80">
        <v>0.9</v>
      </c>
      <c r="R81" s="204">
        <v>0</v>
      </c>
      <c r="S81" s="239">
        <f t="shared" si="69"/>
        <v>6.2489999999999997</v>
      </c>
      <c r="T81" s="84">
        <f t="shared" si="69"/>
        <v>10.35</v>
      </c>
      <c r="U81" s="112">
        <f t="shared" si="69"/>
        <v>3.4</v>
      </c>
      <c r="V81" s="112">
        <f t="shared" si="70"/>
        <v>19.998999999999999</v>
      </c>
      <c r="W81" s="15"/>
      <c r="X81" s="31"/>
    </row>
    <row r="82" spans="2:24" s="2" customFormat="1" ht="16.8" x14ac:dyDescent="0.2">
      <c r="B82" s="111"/>
      <c r="C82" s="148">
        <v>4</v>
      </c>
      <c r="D82" s="169">
        <f t="shared" ref="D82:F84" si="72">IF($C82&lt;=$D$1,D81,0)</f>
        <v>0</v>
      </c>
      <c r="E82" s="103">
        <f t="shared" si="72"/>
        <v>0.47899999999999998</v>
      </c>
      <c r="F82" s="103">
        <f t="shared" si="72"/>
        <v>0.97000000000000008</v>
      </c>
      <c r="G82" s="103">
        <v>2.3549999999999995</v>
      </c>
      <c r="H82" s="285">
        <v>1.79</v>
      </c>
      <c r="I82" s="286">
        <v>0.65</v>
      </c>
      <c r="J82" s="287">
        <v>1.5</v>
      </c>
      <c r="K82" s="285">
        <v>1.5</v>
      </c>
      <c r="L82" s="285">
        <v>2.5</v>
      </c>
      <c r="M82" s="285">
        <v>2.5</v>
      </c>
      <c r="N82" s="284"/>
      <c r="O82" s="285">
        <v>2.2999999999999998</v>
      </c>
      <c r="P82" s="285">
        <v>1.5</v>
      </c>
      <c r="Q82" s="285">
        <v>1</v>
      </c>
      <c r="R82" s="288">
        <v>1</v>
      </c>
      <c r="S82" s="270">
        <f t="shared" si="69"/>
        <v>5.5939999999999994</v>
      </c>
      <c r="T82" s="271">
        <f t="shared" si="69"/>
        <v>8.65</v>
      </c>
      <c r="U82" s="272">
        <f t="shared" si="69"/>
        <v>5.8</v>
      </c>
      <c r="V82" s="272">
        <f t="shared" si="70"/>
        <v>20.044</v>
      </c>
      <c r="W82" s="15"/>
      <c r="X82" s="31"/>
    </row>
    <row r="83" spans="2:24" s="2" customFormat="1" ht="16.8" x14ac:dyDescent="0.2">
      <c r="B83" s="111"/>
      <c r="C83" s="148">
        <v>5</v>
      </c>
      <c r="D83" s="169">
        <f t="shared" si="72"/>
        <v>0</v>
      </c>
      <c r="E83" s="103">
        <f t="shared" si="72"/>
        <v>0.47899999999999998</v>
      </c>
      <c r="F83" s="103">
        <f t="shared" si="72"/>
        <v>0.97000000000000008</v>
      </c>
      <c r="G83" s="103">
        <f t="shared" ref="G83" si="73">IF($C83&lt;=$D$1,G82,0)</f>
        <v>2.3549999999999995</v>
      </c>
      <c r="H83" s="103">
        <v>2.338000000000001</v>
      </c>
      <c r="I83" s="290">
        <v>0.12</v>
      </c>
      <c r="J83" s="287">
        <v>1.5</v>
      </c>
      <c r="K83" s="285">
        <v>1.5</v>
      </c>
      <c r="L83" s="285">
        <v>2.5</v>
      </c>
      <c r="M83" s="285">
        <v>2.4819999999999993</v>
      </c>
      <c r="N83" s="284"/>
      <c r="O83" s="285">
        <v>2.2999999999999998</v>
      </c>
      <c r="P83" s="285">
        <v>1.5</v>
      </c>
      <c r="Q83" s="285">
        <v>1</v>
      </c>
      <c r="R83" s="288">
        <v>1</v>
      </c>
      <c r="S83" s="270">
        <f t="shared" si="69"/>
        <v>6.1420000000000003</v>
      </c>
      <c r="T83" s="271">
        <f t="shared" si="69"/>
        <v>8.1020000000000003</v>
      </c>
      <c r="U83" s="272">
        <f t="shared" si="69"/>
        <v>5.8</v>
      </c>
      <c r="V83" s="272">
        <f t="shared" si="70"/>
        <v>20.044</v>
      </c>
      <c r="W83" s="15"/>
      <c r="X83" s="100"/>
    </row>
    <row r="84" spans="2:24" s="2" customFormat="1" ht="16.8" x14ac:dyDescent="0.2">
      <c r="B84" s="111"/>
      <c r="C84" s="148">
        <v>6</v>
      </c>
      <c r="D84" s="169">
        <f t="shared" si="72"/>
        <v>0</v>
      </c>
      <c r="E84" s="103">
        <f t="shared" si="72"/>
        <v>0.47899999999999998</v>
      </c>
      <c r="F84" s="103">
        <f t="shared" si="72"/>
        <v>0.97000000000000008</v>
      </c>
      <c r="G84" s="103">
        <f t="shared" ref="G84:I84" si="74">IF($C84&lt;=$D$1,G83,0)</f>
        <v>2.3549999999999995</v>
      </c>
      <c r="H84" s="103">
        <f t="shared" si="74"/>
        <v>2.338000000000001</v>
      </c>
      <c r="I84" s="169">
        <f t="shared" si="74"/>
        <v>0.12</v>
      </c>
      <c r="J84" s="289">
        <v>2.75</v>
      </c>
      <c r="K84" s="285">
        <v>2.2000000000000002</v>
      </c>
      <c r="L84" s="285">
        <v>1.5</v>
      </c>
      <c r="M84" s="285">
        <v>1.532</v>
      </c>
      <c r="N84" s="284"/>
      <c r="O84" s="285">
        <v>2.2999999999999998</v>
      </c>
      <c r="P84" s="285">
        <v>1.5</v>
      </c>
      <c r="Q84" s="285">
        <v>1</v>
      </c>
      <c r="R84" s="288">
        <v>1</v>
      </c>
      <c r="S84" s="270">
        <f t="shared" si="69"/>
        <v>6.1420000000000003</v>
      </c>
      <c r="T84" s="271">
        <f t="shared" si="69"/>
        <v>8.1020000000000003</v>
      </c>
      <c r="U84" s="272">
        <f t="shared" si="69"/>
        <v>5.8</v>
      </c>
      <c r="V84" s="272">
        <f>SUM(S84:U84)</f>
        <v>20.044</v>
      </c>
      <c r="W84" s="14"/>
      <c r="X84" s="100"/>
    </row>
    <row r="85" spans="2:24" s="2" customFormat="1" ht="16.8" x14ac:dyDescent="0.2">
      <c r="B85" s="111"/>
      <c r="C85" s="148">
        <v>7</v>
      </c>
      <c r="D85" s="169">
        <f t="shared" ref="D85:D91" si="75">IF($C85&lt;=$D$1,D84,0)</f>
        <v>0</v>
      </c>
      <c r="E85" s="103">
        <f t="shared" si="71"/>
        <v>0.47899999999999998</v>
      </c>
      <c r="F85" s="103">
        <f t="shared" si="71"/>
        <v>0.97000000000000008</v>
      </c>
      <c r="G85" s="103">
        <f t="shared" ref="G85:I85" si="76">IF($C85&lt;=$D$1,G84,0)</f>
        <v>2.3549999999999995</v>
      </c>
      <c r="H85" s="103">
        <f t="shared" si="76"/>
        <v>2.338000000000001</v>
      </c>
      <c r="I85" s="169">
        <f t="shared" si="76"/>
        <v>0.12</v>
      </c>
      <c r="J85" s="103">
        <f t="shared" ref="J85" si="77">IF($C85&lt;=$D$1,J84,0)</f>
        <v>2.75</v>
      </c>
      <c r="K85" s="289">
        <v>2.5019999999999989</v>
      </c>
      <c r="L85" s="285">
        <v>2.5428571428571431</v>
      </c>
      <c r="M85" s="285">
        <v>2.0851428571428579</v>
      </c>
      <c r="N85" s="284"/>
      <c r="O85" s="285">
        <v>5.4954137931034479</v>
      </c>
      <c r="P85" s="285">
        <v>3.5839655172413796</v>
      </c>
      <c r="Q85" s="285">
        <v>2.3893103448275865</v>
      </c>
      <c r="R85" s="288">
        <v>2.3893103448275865</v>
      </c>
      <c r="S85" s="270">
        <f t="shared" si="69"/>
        <v>6.1420000000000003</v>
      </c>
      <c r="T85" s="271">
        <f t="shared" si="69"/>
        <v>10</v>
      </c>
      <c r="U85" s="272">
        <f t="shared" si="69"/>
        <v>13.858000000000001</v>
      </c>
      <c r="V85" s="272">
        <f t="shared" si="70"/>
        <v>30</v>
      </c>
      <c r="W85" s="14">
        <f>30-V85</f>
        <v>0</v>
      </c>
      <c r="X85" s="100">
        <f>10-T85</f>
        <v>0</v>
      </c>
    </row>
    <row r="86" spans="2:24" s="2" customFormat="1" ht="16.8" x14ac:dyDescent="0.2">
      <c r="B86" s="111"/>
      <c r="C86" s="148">
        <v>8</v>
      </c>
      <c r="D86" s="169">
        <f t="shared" si="75"/>
        <v>0</v>
      </c>
      <c r="E86" s="103">
        <f t="shared" si="71"/>
        <v>0.47899999999999998</v>
      </c>
      <c r="F86" s="103">
        <f t="shared" si="71"/>
        <v>0.97000000000000008</v>
      </c>
      <c r="G86" s="103">
        <f t="shared" ref="G86:I86" si="78">IF($C86&lt;=$D$1,G85,0)</f>
        <v>2.3549999999999995</v>
      </c>
      <c r="H86" s="103">
        <f t="shared" si="78"/>
        <v>2.338000000000001</v>
      </c>
      <c r="I86" s="169">
        <f t="shared" si="78"/>
        <v>0.12</v>
      </c>
      <c r="J86" s="103">
        <f t="shared" ref="J86:K86" si="79">IF($C86&lt;=$D$1,J85,0)</f>
        <v>2.75</v>
      </c>
      <c r="K86" s="103">
        <f t="shared" si="79"/>
        <v>2.5019999999999989</v>
      </c>
      <c r="L86" s="289">
        <v>4.168000000000001</v>
      </c>
      <c r="M86" s="285">
        <v>3.5</v>
      </c>
      <c r="N86" s="284"/>
      <c r="O86" s="285">
        <v>2.2999999999999998</v>
      </c>
      <c r="P86" s="285">
        <v>3</v>
      </c>
      <c r="Q86" s="285">
        <v>3.5</v>
      </c>
      <c r="R86" s="288">
        <v>2.0180000000000007</v>
      </c>
      <c r="S86" s="270">
        <f t="shared" si="69"/>
        <v>6.1420000000000003</v>
      </c>
      <c r="T86" s="271">
        <f t="shared" si="69"/>
        <v>13.04</v>
      </c>
      <c r="U86" s="272">
        <f t="shared" si="69"/>
        <v>10.818000000000001</v>
      </c>
      <c r="V86" s="272">
        <f t="shared" si="70"/>
        <v>30</v>
      </c>
      <c r="W86" s="14"/>
      <c r="X86" s="100"/>
    </row>
    <row r="87" spans="2:24" s="2" customFormat="1" ht="16.8" x14ac:dyDescent="0.2">
      <c r="B87" s="111"/>
      <c r="C87" s="148">
        <v>9</v>
      </c>
      <c r="D87" s="169">
        <f t="shared" si="75"/>
        <v>0</v>
      </c>
      <c r="E87" s="103">
        <f t="shared" si="71"/>
        <v>0.47899999999999998</v>
      </c>
      <c r="F87" s="103">
        <f t="shared" si="71"/>
        <v>0.97000000000000008</v>
      </c>
      <c r="G87" s="103">
        <f t="shared" ref="G87:I87" si="80">IF($C87&lt;=$D$1,G86,0)</f>
        <v>2.3549999999999995</v>
      </c>
      <c r="H87" s="103">
        <f t="shared" si="80"/>
        <v>2.338000000000001</v>
      </c>
      <c r="I87" s="169">
        <f t="shared" si="80"/>
        <v>0.12</v>
      </c>
      <c r="J87" s="103">
        <f t="shared" ref="J87:K87" si="81">IF($C87&lt;=$D$1,J86,0)</f>
        <v>2.75</v>
      </c>
      <c r="K87" s="103">
        <f t="shared" si="81"/>
        <v>2.5019999999999989</v>
      </c>
      <c r="L87" s="103">
        <f t="shared" ref="L87" si="82">IF($C87&lt;=$D$1,L86,0)</f>
        <v>4.168000000000001</v>
      </c>
      <c r="M87" s="290">
        <v>5.4230000000000018</v>
      </c>
      <c r="N87" s="290"/>
      <c r="O87" s="285">
        <v>5</v>
      </c>
      <c r="P87" s="285">
        <v>1.5</v>
      </c>
      <c r="Q87" s="285">
        <v>1.5</v>
      </c>
      <c r="R87" s="288">
        <v>0.89499999999999746</v>
      </c>
      <c r="S87" s="270">
        <f t="shared" si="69"/>
        <v>6.1420000000000003</v>
      </c>
      <c r="T87" s="271">
        <f t="shared" si="69"/>
        <v>14.963000000000001</v>
      </c>
      <c r="U87" s="272">
        <f t="shared" si="69"/>
        <v>8.8949999999999978</v>
      </c>
      <c r="V87" s="272">
        <f t="shared" si="70"/>
        <v>30</v>
      </c>
      <c r="W87" s="14"/>
      <c r="X87" s="100"/>
    </row>
    <row r="88" spans="2:24" s="2" customFormat="1" ht="16.8" x14ac:dyDescent="0.2">
      <c r="B88" s="111"/>
      <c r="C88" s="148">
        <v>10</v>
      </c>
      <c r="D88" s="169">
        <f t="shared" si="75"/>
        <v>0</v>
      </c>
      <c r="E88" s="103">
        <f t="shared" si="71"/>
        <v>0.47899999999999998</v>
      </c>
      <c r="F88" s="103">
        <f t="shared" si="71"/>
        <v>0.97000000000000008</v>
      </c>
      <c r="G88" s="103">
        <f t="shared" ref="G88:I88" si="83">IF($C88&lt;=$D$1,G87,0)</f>
        <v>2.3549999999999995</v>
      </c>
      <c r="H88" s="103">
        <f t="shared" si="83"/>
        <v>2.338000000000001</v>
      </c>
      <c r="I88" s="169">
        <f t="shared" si="83"/>
        <v>0.12</v>
      </c>
      <c r="J88" s="103">
        <f t="shared" ref="J88:K88" si="84">IF($C88&lt;=$D$1,J87,0)</f>
        <v>2.75</v>
      </c>
      <c r="K88" s="103">
        <f t="shared" si="84"/>
        <v>2.5019999999999989</v>
      </c>
      <c r="L88" s="103">
        <f t="shared" ref="L88" si="85">IF($C88&lt;=$D$1,L87,0)</f>
        <v>4.168000000000001</v>
      </c>
      <c r="M88" s="103">
        <f t="shared" ref="M88" si="86">IF($C88&lt;=$D$1,M87,0)</f>
        <v>5.4230000000000018</v>
      </c>
      <c r="N88" s="169">
        <f>IF($C88&lt;=$D$1,N87,0)</f>
        <v>0</v>
      </c>
      <c r="O88" s="289">
        <v>-3.2170000000000023</v>
      </c>
      <c r="P88" s="285"/>
      <c r="Q88" s="285"/>
      <c r="R88" s="288"/>
      <c r="S88" s="270">
        <f t="shared" si="69"/>
        <v>6.1420000000000003</v>
      </c>
      <c r="T88" s="271">
        <f t="shared" si="69"/>
        <v>14.963000000000001</v>
      </c>
      <c r="U88" s="272">
        <f t="shared" si="69"/>
        <v>-3.2170000000000023</v>
      </c>
      <c r="V88" s="272">
        <f t="shared" si="70"/>
        <v>17.887999999999998</v>
      </c>
      <c r="W88" s="14"/>
      <c r="X88" s="100"/>
    </row>
    <row r="89" spans="2:24" s="2" customFormat="1" ht="16.8" x14ac:dyDescent="0.2">
      <c r="B89" s="111"/>
      <c r="C89" s="148">
        <v>11</v>
      </c>
      <c r="D89" s="169">
        <f t="shared" si="75"/>
        <v>0</v>
      </c>
      <c r="E89" s="103">
        <f t="shared" si="71"/>
        <v>0</v>
      </c>
      <c r="F89" s="103">
        <f t="shared" si="71"/>
        <v>0</v>
      </c>
      <c r="G89" s="103">
        <f t="shared" ref="G89:I89" si="87">IF($C89&lt;=$D$1,G88,0)</f>
        <v>0</v>
      </c>
      <c r="H89" s="103">
        <f t="shared" si="87"/>
        <v>0</v>
      </c>
      <c r="I89" s="169">
        <f t="shared" si="87"/>
        <v>0</v>
      </c>
      <c r="J89" s="103">
        <f t="shared" ref="J89:K89" si="88">IF($C89&lt;=$D$1,J88,0)</f>
        <v>0</v>
      </c>
      <c r="K89" s="103">
        <f t="shared" si="88"/>
        <v>0</v>
      </c>
      <c r="L89" s="103">
        <f t="shared" ref="L89" si="89">IF($C89&lt;=$D$1,L88,0)</f>
        <v>0</v>
      </c>
      <c r="M89" s="103">
        <f t="shared" ref="M89:P90" si="90">IF($C89&lt;=$D$1,M88,0)</f>
        <v>0</v>
      </c>
      <c r="N89" s="169">
        <f>IF($C89&lt;=$D$1,N88,0)</f>
        <v>0</v>
      </c>
      <c r="O89" s="103">
        <f t="shared" si="90"/>
        <v>0</v>
      </c>
      <c r="P89" s="289"/>
      <c r="Q89" s="285"/>
      <c r="R89" s="288"/>
      <c r="S89" s="270">
        <f t="shared" si="69"/>
        <v>0</v>
      </c>
      <c r="T89" s="271">
        <f t="shared" si="69"/>
        <v>0</v>
      </c>
      <c r="U89" s="272">
        <f t="shared" si="69"/>
        <v>0</v>
      </c>
      <c r="V89" s="272">
        <f t="shared" si="70"/>
        <v>0</v>
      </c>
      <c r="W89" s="14"/>
      <c r="X89" s="100"/>
    </row>
    <row r="90" spans="2:24" s="2" customFormat="1" ht="16.8" x14ac:dyDescent="0.2">
      <c r="B90" s="111"/>
      <c r="C90" s="148">
        <v>12</v>
      </c>
      <c r="D90" s="169">
        <f t="shared" si="75"/>
        <v>0</v>
      </c>
      <c r="E90" s="103">
        <f t="shared" si="71"/>
        <v>0</v>
      </c>
      <c r="F90" s="103">
        <f t="shared" si="71"/>
        <v>0</v>
      </c>
      <c r="G90" s="103">
        <f t="shared" si="71"/>
        <v>0</v>
      </c>
      <c r="H90" s="103">
        <f t="shared" si="71"/>
        <v>0</v>
      </c>
      <c r="I90" s="169">
        <f t="shared" si="71"/>
        <v>0</v>
      </c>
      <c r="J90" s="103">
        <f t="shared" si="71"/>
        <v>0</v>
      </c>
      <c r="K90" s="103">
        <f t="shared" si="71"/>
        <v>0</v>
      </c>
      <c r="L90" s="103">
        <f t="shared" si="71"/>
        <v>0</v>
      </c>
      <c r="M90" s="103">
        <f>IF($C90&lt;=$D$1,M89,0)</f>
        <v>0</v>
      </c>
      <c r="N90" s="169">
        <f>IF($C90&lt;=$D$1,N89,0)</f>
        <v>0</v>
      </c>
      <c r="O90" s="103">
        <f t="shared" si="90"/>
        <v>0</v>
      </c>
      <c r="P90" s="103">
        <f t="shared" si="90"/>
        <v>0</v>
      </c>
      <c r="Q90" s="289"/>
      <c r="R90" s="288"/>
      <c r="S90" s="270">
        <f t="shared" si="69"/>
        <v>0</v>
      </c>
      <c r="T90" s="271">
        <f t="shared" si="69"/>
        <v>0</v>
      </c>
      <c r="U90" s="272">
        <f t="shared" si="69"/>
        <v>0</v>
      </c>
      <c r="V90" s="272">
        <f t="shared" si="70"/>
        <v>0</v>
      </c>
      <c r="W90" s="14"/>
      <c r="X90" s="100"/>
    </row>
    <row r="91" spans="2:24" s="2" customFormat="1" ht="17.399999999999999" thickBot="1" x14ac:dyDescent="0.25">
      <c r="B91" s="111"/>
      <c r="C91" s="148">
        <v>13</v>
      </c>
      <c r="D91" s="169">
        <f t="shared" si="75"/>
        <v>0</v>
      </c>
      <c r="E91" s="103">
        <f t="shared" ref="E91:Q91" si="91">IF($C91&lt;=$D$1,E90,0)</f>
        <v>0</v>
      </c>
      <c r="F91" s="103">
        <f t="shared" si="91"/>
        <v>0</v>
      </c>
      <c r="G91" s="103">
        <f t="shared" si="91"/>
        <v>0</v>
      </c>
      <c r="H91" s="103">
        <f t="shared" si="91"/>
        <v>0</v>
      </c>
      <c r="I91" s="169">
        <f t="shared" si="91"/>
        <v>0</v>
      </c>
      <c r="J91" s="103">
        <f t="shared" si="91"/>
        <v>0</v>
      </c>
      <c r="K91" s="103">
        <f t="shared" si="91"/>
        <v>0</v>
      </c>
      <c r="L91" s="103">
        <f t="shared" si="91"/>
        <v>0</v>
      </c>
      <c r="M91" s="103">
        <f t="shared" si="91"/>
        <v>0</v>
      </c>
      <c r="N91" s="169">
        <f t="shared" si="91"/>
        <v>0</v>
      </c>
      <c r="O91" s="103">
        <f t="shared" si="91"/>
        <v>0</v>
      </c>
      <c r="P91" s="103">
        <f t="shared" si="91"/>
        <v>0</v>
      </c>
      <c r="Q91" s="103">
        <f t="shared" si="91"/>
        <v>0</v>
      </c>
      <c r="R91" s="289"/>
      <c r="S91" s="270">
        <f t="shared" si="69"/>
        <v>0</v>
      </c>
      <c r="T91" s="271">
        <f t="shared" si="69"/>
        <v>0</v>
      </c>
      <c r="U91" s="272">
        <f t="shared" si="69"/>
        <v>0</v>
      </c>
      <c r="V91" s="272">
        <f t="shared" si="70"/>
        <v>0</v>
      </c>
      <c r="W91" s="14"/>
      <c r="X91" s="100"/>
    </row>
    <row r="92" spans="2:24" s="2" customFormat="1" ht="16.8" x14ac:dyDescent="0.2">
      <c r="B92" s="310" t="s">
        <v>7</v>
      </c>
      <c r="C92" s="311">
        <v>0</v>
      </c>
      <c r="D92" s="171">
        <f>INDEX(D79:D91,MATCH($D$1,$C$79:$C$91,0))</f>
        <v>0</v>
      </c>
      <c r="E92" s="125">
        <f t="shared" ref="E92:G92" si="92">INDEX(E79:E91,MATCH($D$1,$C$79:$C$91,0))</f>
        <v>0.47899999999999998</v>
      </c>
      <c r="F92" s="125">
        <f t="shared" si="92"/>
        <v>0.97000000000000008</v>
      </c>
      <c r="G92" s="125">
        <f t="shared" si="92"/>
        <v>2.3549999999999995</v>
      </c>
      <c r="H92" s="125">
        <v>0</v>
      </c>
      <c r="I92" s="171">
        <v>0</v>
      </c>
      <c r="J92" s="125">
        <v>0</v>
      </c>
      <c r="K92" s="125">
        <v>0</v>
      </c>
      <c r="L92" s="125">
        <v>0</v>
      </c>
      <c r="M92" s="125">
        <v>0</v>
      </c>
      <c r="N92" s="171">
        <v>0</v>
      </c>
      <c r="O92" s="125">
        <v>0</v>
      </c>
      <c r="P92" s="125">
        <v>0</v>
      </c>
      <c r="Q92" s="125">
        <v>0</v>
      </c>
      <c r="R92" s="208">
        <v>0</v>
      </c>
      <c r="S92" s="240">
        <f t="shared" ref="S92:V92" si="93">INDEX($D$46:$D$58,MATCH($D$1,$C$46:$C$58,0))</f>
        <v>0</v>
      </c>
      <c r="T92" s="126">
        <f t="shared" si="93"/>
        <v>0</v>
      </c>
      <c r="U92" s="225">
        <f t="shared" si="93"/>
        <v>0</v>
      </c>
      <c r="V92" s="225">
        <f t="shared" si="93"/>
        <v>0</v>
      </c>
      <c r="W92" s="20"/>
    </row>
    <row r="93" spans="2:24" s="2" customFormat="1" ht="16.5" customHeight="1" x14ac:dyDescent="0.2">
      <c r="B93" s="315" t="s">
        <v>8</v>
      </c>
      <c r="C93" s="319">
        <v>0</v>
      </c>
      <c r="D93" s="173">
        <f>IF(D$9&lt;=$D$2,D92-D76,0)</f>
        <v>-0.11185612163796439</v>
      </c>
      <c r="E93" s="85">
        <f t="shared" ref="E93:V93" si="94">IF(E$9&lt;=$D$2,E92-E76,0)</f>
        <v>0.40645522079686225</v>
      </c>
      <c r="F93" s="85">
        <f t="shared" si="94"/>
        <v>-0.58978927527006786</v>
      </c>
      <c r="G93" s="85">
        <f t="shared" ref="G93:O93" si="95">IF(G$9&lt;=$D$2,G92-G76,0)</f>
        <v>-8.6936027147234363E-2</v>
      </c>
      <c r="H93" s="85">
        <f t="shared" si="95"/>
        <v>-0.81387379674159588</v>
      </c>
      <c r="I93" s="173">
        <f t="shared" si="95"/>
        <v>0</v>
      </c>
      <c r="J93" s="85">
        <f t="shared" si="95"/>
        <v>-0.34653109598246423</v>
      </c>
      <c r="K93" s="85">
        <f t="shared" si="95"/>
        <v>-1.2099118175703987</v>
      </c>
      <c r="L93" s="85">
        <f t="shared" si="95"/>
        <v>-2.1919455963810401</v>
      </c>
      <c r="M93" s="85">
        <f t="shared" si="95"/>
        <v>-3.2516114900660971</v>
      </c>
      <c r="N93" s="173">
        <f t="shared" si="95"/>
        <v>0</v>
      </c>
      <c r="O93" s="85">
        <f t="shared" si="95"/>
        <v>-0.6700997280554476</v>
      </c>
      <c r="P93" s="85">
        <f t="shared" si="94"/>
        <v>0</v>
      </c>
      <c r="Q93" s="85">
        <f t="shared" si="94"/>
        <v>0</v>
      </c>
      <c r="R93" s="210">
        <f t="shared" si="94"/>
        <v>0</v>
      </c>
      <c r="S93" s="241">
        <f t="shared" si="94"/>
        <v>-5</v>
      </c>
      <c r="T93" s="86">
        <f t="shared" si="94"/>
        <v>-7</v>
      </c>
      <c r="U93" s="226">
        <f t="shared" si="94"/>
        <v>0</v>
      </c>
      <c r="V93" s="226">
        <f t="shared" si="94"/>
        <v>0</v>
      </c>
      <c r="W93" s="21"/>
    </row>
    <row r="94" spans="2:24" s="2" customFormat="1" ht="17.25" customHeight="1" thickBot="1" x14ac:dyDescent="0.25">
      <c r="B94" s="317" t="s">
        <v>9</v>
      </c>
      <c r="C94" s="318">
        <v>0</v>
      </c>
      <c r="D94" s="175">
        <f>IF($D$2&lt;D$9,0,IF(AND(D76=0,D92=0),1,IF(AND(D76=0,D92&gt;0),2,IF(D92&lt;0,0,(D92/D76)))))</f>
        <v>0</v>
      </c>
      <c r="E94" s="127">
        <f t="shared" ref="E94:V94" si="96">IF($D$2&lt;E$9,0,IF(AND(E76=0,E92=0),1,IF(AND(E76=0,E92&gt;0),2,IF(E92&lt;0,0,(E92/E76)))))</f>
        <v>6.6028183593848766</v>
      </c>
      <c r="F94" s="127">
        <f t="shared" si="96"/>
        <v>0.6218788751653973</v>
      </c>
      <c r="G94" s="127">
        <f t="shared" ref="G94:O94" si="97">IF($D$2&lt;G$9,0,IF(AND(G76=0,G92=0),1,IF(AND(G76=0,G92&gt;0),2,IF(G92&lt;0,0,(G92/G76)))))</f>
        <v>0.96439872863958831</v>
      </c>
      <c r="H94" s="127">
        <f t="shared" si="97"/>
        <v>0</v>
      </c>
      <c r="I94" s="175">
        <f t="shared" si="97"/>
        <v>1</v>
      </c>
      <c r="J94" s="127">
        <f t="shared" si="97"/>
        <v>0</v>
      </c>
      <c r="K94" s="127">
        <f t="shared" si="97"/>
        <v>0</v>
      </c>
      <c r="L94" s="127">
        <f t="shared" si="97"/>
        <v>0</v>
      </c>
      <c r="M94" s="127">
        <f t="shared" si="97"/>
        <v>0</v>
      </c>
      <c r="N94" s="175">
        <f t="shared" si="97"/>
        <v>1</v>
      </c>
      <c r="O94" s="127">
        <f t="shared" si="97"/>
        <v>0</v>
      </c>
      <c r="P94" s="127">
        <f t="shared" si="96"/>
        <v>0</v>
      </c>
      <c r="Q94" s="127">
        <f t="shared" si="96"/>
        <v>0</v>
      </c>
      <c r="R94" s="212">
        <f t="shared" si="96"/>
        <v>0</v>
      </c>
      <c r="S94" s="242">
        <f t="shared" si="96"/>
        <v>0</v>
      </c>
      <c r="T94" s="128">
        <f t="shared" si="96"/>
        <v>0</v>
      </c>
      <c r="U94" s="227">
        <f t="shared" si="96"/>
        <v>0</v>
      </c>
      <c r="V94" s="227">
        <f t="shared" si="96"/>
        <v>0</v>
      </c>
      <c r="W94" s="22"/>
    </row>
    <row r="95" spans="2:24" s="2" customFormat="1" ht="16.5" customHeight="1" x14ac:dyDescent="0.2">
      <c r="B95" s="129" t="str">
        <f>"Week "&amp;$D$1&amp;" View"</f>
        <v>Week 10 View</v>
      </c>
      <c r="C95" s="149"/>
      <c r="D95" s="177">
        <f>INDEX(D79:D91,MATCH($D$1,$C$13:$C$25,0))</f>
        <v>0</v>
      </c>
      <c r="E95" s="91">
        <f t="shared" ref="E95:V95" si="98">INDEX(E79:E91,MATCH($D$1,$C$13:$C$25,0))</f>
        <v>0.47899999999999998</v>
      </c>
      <c r="F95" s="91">
        <f t="shared" si="98"/>
        <v>0.97000000000000008</v>
      </c>
      <c r="G95" s="91">
        <f t="shared" ref="G95:O95" si="99">INDEX(G79:G91,MATCH($D$1,$C$13:$C$25,0))</f>
        <v>2.3549999999999995</v>
      </c>
      <c r="H95" s="130">
        <f t="shared" si="99"/>
        <v>2.338000000000001</v>
      </c>
      <c r="I95" s="281">
        <f t="shared" si="99"/>
        <v>0.12</v>
      </c>
      <c r="J95" s="91">
        <f t="shared" si="99"/>
        <v>2.75</v>
      </c>
      <c r="K95" s="91">
        <f t="shared" si="99"/>
        <v>2.5019999999999989</v>
      </c>
      <c r="L95" s="91">
        <f t="shared" si="99"/>
        <v>4.168000000000001</v>
      </c>
      <c r="M95" s="91">
        <f t="shared" si="99"/>
        <v>5.4230000000000018</v>
      </c>
      <c r="N95" s="177">
        <f t="shared" si="99"/>
        <v>0</v>
      </c>
      <c r="O95" s="91">
        <f t="shared" si="99"/>
        <v>-3.2170000000000023</v>
      </c>
      <c r="P95" s="91">
        <f t="shared" si="98"/>
        <v>0</v>
      </c>
      <c r="Q95" s="91">
        <f t="shared" si="98"/>
        <v>0</v>
      </c>
      <c r="R95" s="214">
        <f t="shared" si="98"/>
        <v>0</v>
      </c>
      <c r="S95" s="243">
        <f t="shared" si="98"/>
        <v>6.1420000000000003</v>
      </c>
      <c r="T95" s="131">
        <f t="shared" si="98"/>
        <v>14.963000000000001</v>
      </c>
      <c r="U95" s="244">
        <f t="shared" si="98"/>
        <v>-3.2170000000000023</v>
      </c>
      <c r="V95" s="228">
        <f t="shared" si="98"/>
        <v>17.887999999999998</v>
      </c>
      <c r="W95" s="23"/>
    </row>
    <row r="96" spans="2:24" s="2" customFormat="1" ht="16.5" customHeight="1" thickBot="1" x14ac:dyDescent="0.25">
      <c r="B96" s="132" t="s">
        <v>23</v>
      </c>
      <c r="C96" s="150"/>
      <c r="D96" s="179">
        <f>IFERROR(D95/$S95,0)</f>
        <v>0</v>
      </c>
      <c r="E96" s="133">
        <f>IFERROR(E95/$S95,0)</f>
        <v>7.7987626180397257E-2</v>
      </c>
      <c r="F96" s="133">
        <f>IFERROR(F95/$S95,0)</f>
        <v>0.15792901335070011</v>
      </c>
      <c r="G96" s="133">
        <f t="shared" ref="G96:O96" si="100">IFERROR(G95/$S95,0)</f>
        <v>0.38342559426896766</v>
      </c>
      <c r="H96" s="133">
        <f t="shared" si="100"/>
        <v>0.38065776619993502</v>
      </c>
      <c r="I96" s="188">
        <f t="shared" si="100"/>
        <v>1.9537609899055682E-2</v>
      </c>
      <c r="J96" s="279">
        <f t="shared" si="100"/>
        <v>0.44773689352002605</v>
      </c>
      <c r="K96" s="133">
        <f t="shared" si="100"/>
        <v>0.40735916639531078</v>
      </c>
      <c r="L96" s="133">
        <f t="shared" si="100"/>
        <v>0.67860631716053421</v>
      </c>
      <c r="M96" s="133">
        <f t="shared" si="100"/>
        <v>0.88293715402149164</v>
      </c>
      <c r="N96" s="179">
        <f t="shared" si="100"/>
        <v>0</v>
      </c>
      <c r="O96" s="133">
        <f t="shared" si="100"/>
        <v>-0.52377075871051815</v>
      </c>
      <c r="P96" s="133">
        <f>IFERROR(P95/$U95,0)</f>
        <v>0</v>
      </c>
      <c r="Q96" s="133">
        <f>IFERROR(Q95/$U95,0)</f>
        <v>0</v>
      </c>
      <c r="R96" s="216">
        <f>IFERROR(R95/$U95,0)</f>
        <v>0</v>
      </c>
      <c r="S96" s="179">
        <f>IFERROR(S95/$V95,0)</f>
        <v>0.34335867620751348</v>
      </c>
      <c r="T96" s="133">
        <f>IFERROR(T95/$V95,0)</f>
        <v>0.83648255813953498</v>
      </c>
      <c r="U96" s="189">
        <f>IFERROR(U95/$V95,0)</f>
        <v>-0.17984123434704843</v>
      </c>
      <c r="V96" s="229"/>
      <c r="W96" s="23"/>
    </row>
    <row r="97" spans="1:23" s="2" customFormat="1" ht="17.25" customHeight="1" thickBot="1" x14ac:dyDescent="0.25">
      <c r="B97" s="135" t="s">
        <v>24</v>
      </c>
      <c r="C97" s="151"/>
      <c r="D97" s="180"/>
      <c r="E97" s="136"/>
      <c r="F97" s="136"/>
      <c r="G97" s="136"/>
      <c r="H97" s="136"/>
      <c r="I97" s="282"/>
      <c r="J97" s="136"/>
      <c r="K97" s="136"/>
      <c r="L97" s="136"/>
      <c r="M97" s="278"/>
      <c r="N97" s="282"/>
      <c r="O97" s="136"/>
      <c r="P97" s="136"/>
      <c r="Q97" s="136"/>
      <c r="R97" s="218"/>
      <c r="S97" s="245"/>
      <c r="T97" s="137"/>
      <c r="U97" s="246"/>
      <c r="V97" s="138"/>
      <c r="W97" s="22"/>
    </row>
    <row r="98" spans="1:23" s="2" customFormat="1" ht="16.8" outlineLevel="1" x14ac:dyDescent="0.2">
      <c r="B98" s="310" t="s">
        <v>10</v>
      </c>
      <c r="C98" s="311">
        <v>0</v>
      </c>
      <c r="D98" s="171">
        <f>IF(D$9&lt;=$D$2,D92,0)</f>
        <v>0</v>
      </c>
      <c r="E98" s="125">
        <f t="shared" ref="E98:F98" si="101">IF(E$9&lt;=$D$2,E92+D98,0)</f>
        <v>0.47899999999999998</v>
      </c>
      <c r="F98" s="125">
        <f t="shared" si="101"/>
        <v>1.4490000000000001</v>
      </c>
      <c r="G98" s="125">
        <f t="shared" ref="G98:O98" si="102">IF(G$9&lt;=$D$2,G92+F98,0)</f>
        <v>3.8039999999999994</v>
      </c>
      <c r="H98" s="125">
        <f t="shared" si="102"/>
        <v>3.8039999999999994</v>
      </c>
      <c r="I98" s="171">
        <f t="shared" si="102"/>
        <v>3.8039999999999994</v>
      </c>
      <c r="J98" s="125">
        <f t="shared" si="102"/>
        <v>3.8039999999999994</v>
      </c>
      <c r="K98" s="125">
        <f t="shared" si="102"/>
        <v>3.8039999999999994</v>
      </c>
      <c r="L98" s="125">
        <f t="shared" si="102"/>
        <v>3.8039999999999994</v>
      </c>
      <c r="M98" s="125">
        <f t="shared" si="102"/>
        <v>3.8039999999999994</v>
      </c>
      <c r="N98" s="171">
        <f t="shared" si="102"/>
        <v>3.8039999999999994</v>
      </c>
      <c r="O98" s="125">
        <f t="shared" si="102"/>
        <v>3.8039999999999994</v>
      </c>
      <c r="P98" s="125">
        <f>IF(P$9&lt;=$D$2,P92+O98,0)</f>
        <v>0</v>
      </c>
      <c r="Q98" s="125">
        <f>IF(Q$9&lt;=$D$2,Q92+P98,0)</f>
        <v>0</v>
      </c>
      <c r="R98" s="208">
        <f>IF(R$9&lt;=$D$2,R92+Q98,0)</f>
        <v>0</v>
      </c>
      <c r="S98" s="247">
        <f>IFERROR(INDEX(S$13:S$25,$D$1,0)/INDEX($V$13:$V$25,$D$1,0),0)</f>
        <v>0.34335867620751348</v>
      </c>
      <c r="T98" s="140">
        <f>IFERROR(INDEX(T$13:T$25,$D$1,0)/INDEX($V$13:$V$25,$D$1,0),0)</f>
        <v>0.83648255813953498</v>
      </c>
      <c r="U98" s="248">
        <f>IFERROR(INDEX(U$13:U$25,$D$1,0)/INDEX($V$13:$V$25,$D$1,0),0)</f>
        <v>-0.17984123434704843</v>
      </c>
      <c r="V98" s="230" t="s">
        <v>11</v>
      </c>
      <c r="W98"/>
    </row>
    <row r="99" spans="1:23" s="2" customFormat="1" ht="16.5" customHeight="1" outlineLevel="1" x14ac:dyDescent="0.2">
      <c r="B99" s="315" t="s">
        <v>12</v>
      </c>
      <c r="C99" s="316">
        <v>0</v>
      </c>
      <c r="D99" s="173">
        <f>IF(D$93=0,0,IF(D$9&lt;=$D$2,D98-D77,D98-D77))</f>
        <v>-0.11185612163796439</v>
      </c>
      <c r="E99" s="85">
        <f t="shared" ref="E99:R99" si="103">IF(E$93=0,0,IF(E$9&lt;=$D$2,E98-E77,E98-E77))</f>
        <v>0.29459909915889787</v>
      </c>
      <c r="F99" s="85">
        <f t="shared" si="103"/>
        <v>-0.29519017611116993</v>
      </c>
      <c r="G99" s="85">
        <f t="shared" ref="G99:O99" si="104">IF(G$93=0,0,IF(G$9&lt;=$D$2,G98-G77,G98-G77))</f>
        <v>-0.3821262032584043</v>
      </c>
      <c r="H99" s="85">
        <f t="shared" si="104"/>
        <v>-1.1960000000000006</v>
      </c>
      <c r="I99" s="173">
        <f t="shared" si="104"/>
        <v>0</v>
      </c>
      <c r="J99" s="85">
        <f t="shared" si="104"/>
        <v>-1.542531095982465</v>
      </c>
      <c r="K99" s="85">
        <f t="shared" si="104"/>
        <v>-2.7524429135528639</v>
      </c>
      <c r="L99" s="85">
        <f t="shared" si="104"/>
        <v>-4.944388509933904</v>
      </c>
      <c r="M99" s="85">
        <f t="shared" si="104"/>
        <v>-8.1960000000000015</v>
      </c>
      <c r="N99" s="173">
        <f t="shared" si="104"/>
        <v>0</v>
      </c>
      <c r="O99" s="85">
        <f t="shared" si="104"/>
        <v>-8.866099728055449</v>
      </c>
      <c r="P99" s="85">
        <f t="shared" si="103"/>
        <v>0</v>
      </c>
      <c r="Q99" s="85">
        <f t="shared" si="103"/>
        <v>0</v>
      </c>
      <c r="R99" s="210">
        <f t="shared" si="103"/>
        <v>0</v>
      </c>
      <c r="S99" s="249"/>
      <c r="T99" s="89"/>
      <c r="U99" s="250"/>
      <c r="V99" s="231" t="s">
        <v>13</v>
      </c>
      <c r="W99" s="25"/>
    </row>
    <row r="100" spans="1:23" ht="16.5" customHeight="1" thickBot="1" x14ac:dyDescent="0.25">
      <c r="B100" s="317" t="s">
        <v>9</v>
      </c>
      <c r="C100" s="318">
        <v>0</v>
      </c>
      <c r="D100" s="175">
        <f>IF($D$2&lt;D$9,0,IF(AND(D77=0,D98=0),1,IF(AND(D77=0,D98&gt;0),2,IF(D98&lt;0,0,(D98/D77)))))</f>
        <v>0</v>
      </c>
      <c r="E100" s="127">
        <f t="shared" ref="E100:R100" si="105">IF($D$2&lt;E$9,0,IF(AND(E77=0,E98=0),1,IF(AND(E77=0,E98&gt;0),2,IF(E98&lt;0,0,(E98/E77)))))</f>
        <v>2.5976011929179963</v>
      </c>
      <c r="F100" s="127">
        <f t="shared" si="105"/>
        <v>0.8307580330664841</v>
      </c>
      <c r="G100" s="127">
        <f t="shared" ref="G100:O100" si="106">IF($D$2&lt;G$9,0,IF(AND(G77=0,G98=0),1,IF(AND(G77=0,G98&gt;0),2,IF(G98&lt;0,0,(G98/G77)))))</f>
        <v>0.90871603370176368</v>
      </c>
      <c r="H100" s="127">
        <f t="shared" si="106"/>
        <v>0.76079999999999992</v>
      </c>
      <c r="I100" s="175">
        <f t="shared" si="106"/>
        <v>0.76079999999999992</v>
      </c>
      <c r="J100" s="127">
        <f t="shared" si="106"/>
        <v>0.71148936230043314</v>
      </c>
      <c r="K100" s="127">
        <f t="shared" si="106"/>
        <v>0.58019265174058443</v>
      </c>
      <c r="L100" s="127">
        <f t="shared" si="106"/>
        <v>0.43482293861098081</v>
      </c>
      <c r="M100" s="127">
        <f t="shared" si="106"/>
        <v>0.31699999999999995</v>
      </c>
      <c r="N100" s="175">
        <f t="shared" si="106"/>
        <v>0.31699999999999995</v>
      </c>
      <c r="O100" s="127">
        <f t="shared" si="106"/>
        <v>0.30023441659080147</v>
      </c>
      <c r="P100" s="127">
        <f t="shared" si="105"/>
        <v>0</v>
      </c>
      <c r="Q100" s="127">
        <f t="shared" si="105"/>
        <v>0</v>
      </c>
      <c r="R100" s="212">
        <f t="shared" si="105"/>
        <v>0</v>
      </c>
      <c r="S100" s="251"/>
      <c r="T100" s="141"/>
      <c r="U100" s="252"/>
      <c r="V100" s="232" t="s">
        <v>14</v>
      </c>
      <c r="W100" s="28"/>
    </row>
    <row r="101" spans="1:23" customFormat="1" ht="16.5" hidden="1" customHeight="1" outlineLevel="1" x14ac:dyDescent="0.2">
      <c r="A101" s="1"/>
      <c r="B101" s="326" t="s">
        <v>45</v>
      </c>
      <c r="C101" s="327"/>
      <c r="D101" s="182">
        <v>0.307</v>
      </c>
      <c r="E101" s="87">
        <v>7.5000000000000011E-2</v>
      </c>
      <c r="F101" s="87">
        <v>1.58</v>
      </c>
      <c r="G101" s="87">
        <v>2.1339999999999999</v>
      </c>
      <c r="H101" s="87">
        <v>4.8000000000000043E-2</v>
      </c>
      <c r="I101" s="182">
        <v>2.4999999999999467E-2</v>
      </c>
      <c r="J101" s="87">
        <v>1.7640000000000002</v>
      </c>
      <c r="K101" s="87">
        <v>0.21999999999999975</v>
      </c>
      <c r="L101" s="87">
        <v>0.41000000000000014</v>
      </c>
      <c r="M101" s="88">
        <v>0</v>
      </c>
      <c r="N101" s="87">
        <v>0</v>
      </c>
      <c r="O101" s="87">
        <v>1.9089999999999998</v>
      </c>
      <c r="P101" s="87">
        <v>1.3650000000000002</v>
      </c>
      <c r="Q101" s="87">
        <v>3.7509999999999994</v>
      </c>
      <c r="R101" s="220">
        <v>1.1650000000000027</v>
      </c>
      <c r="S101" s="253">
        <f>SUM(D101:H101)</f>
        <v>4.1440000000000001</v>
      </c>
      <c r="T101" s="90">
        <f>SUM(I101:M101)</f>
        <v>2.4189999999999996</v>
      </c>
      <c r="U101" s="233">
        <f>SUM(N101:R101)</f>
        <v>8.1900000000000013</v>
      </c>
      <c r="V101" s="233">
        <f>SUM(S101:U101)</f>
        <v>14.753</v>
      </c>
    </row>
    <row r="102" spans="1:23" ht="16.5" hidden="1" customHeight="1" collapsed="1" thickBot="1" x14ac:dyDescent="0.25">
      <c r="B102" s="322" t="s">
        <v>46</v>
      </c>
      <c r="C102" s="323"/>
      <c r="D102" s="183">
        <v>1.137</v>
      </c>
      <c r="E102" s="114">
        <v>1.2280000000000002</v>
      </c>
      <c r="F102" s="114">
        <v>0.89899999999999958</v>
      </c>
      <c r="G102" s="114">
        <v>0.21300000000000008</v>
      </c>
      <c r="H102" s="114">
        <v>1.1999999999999997</v>
      </c>
      <c r="I102" s="183">
        <v>1.0000000000000675E-2</v>
      </c>
      <c r="J102" s="114">
        <v>1.9999999999999574E-2</v>
      </c>
      <c r="K102" s="114">
        <v>1.2350000000000003</v>
      </c>
      <c r="L102" s="114">
        <v>7.5630000000000006</v>
      </c>
      <c r="M102" s="115">
        <v>2.5389999999999997</v>
      </c>
      <c r="N102" s="114">
        <v>0</v>
      </c>
      <c r="O102" s="114">
        <v>0.12300000000000111</v>
      </c>
      <c r="P102" s="114">
        <v>1.5199999999999996</v>
      </c>
      <c r="Q102" s="114">
        <v>4.6709999999999994</v>
      </c>
      <c r="R102" s="222">
        <v>1.5769999999999982</v>
      </c>
      <c r="S102" s="254">
        <f>SUM(D102:H102)</f>
        <v>4.6769999999999996</v>
      </c>
      <c r="T102" s="116">
        <f>SUM(I102:M102)</f>
        <v>11.367000000000001</v>
      </c>
      <c r="U102" s="234">
        <f>SUM(N102:R102)</f>
        <v>7.8909999999999982</v>
      </c>
      <c r="V102" s="234">
        <f>SUM(S102:U102)</f>
        <v>23.934999999999999</v>
      </c>
      <c r="W102" s="28"/>
    </row>
    <row r="103" spans="1:23" ht="16.5" customHeight="1" x14ac:dyDescent="0.2">
      <c r="E103" s="36"/>
    </row>
    <row r="129" spans="4:17" ht="16.5" customHeight="1" x14ac:dyDescent="0.2"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</row>
  </sheetData>
  <mergeCells count="37">
    <mergeCell ref="B101:C101"/>
    <mergeCell ref="B102:C102"/>
    <mergeCell ref="T39:T40"/>
    <mergeCell ref="B98:C98"/>
    <mergeCell ref="B99:C99"/>
    <mergeCell ref="B100:C100"/>
    <mergeCell ref="B71:V71"/>
    <mergeCell ref="B94:C94"/>
    <mergeCell ref="B92:C92"/>
    <mergeCell ref="B59:C59"/>
    <mergeCell ref="S6:S7"/>
    <mergeCell ref="T6:T7"/>
    <mergeCell ref="U6:U7"/>
    <mergeCell ref="B38:V38"/>
    <mergeCell ref="B26:C26"/>
    <mergeCell ref="B32:C32"/>
    <mergeCell ref="B33:C33"/>
    <mergeCell ref="B28:C28"/>
    <mergeCell ref="B27:C27"/>
    <mergeCell ref="B35:C35"/>
    <mergeCell ref="B36:C36"/>
    <mergeCell ref="B5:V5"/>
    <mergeCell ref="U39:U40"/>
    <mergeCell ref="V39:V40"/>
    <mergeCell ref="B93:C93"/>
    <mergeCell ref="B60:C60"/>
    <mergeCell ref="B61:C61"/>
    <mergeCell ref="S72:S73"/>
    <mergeCell ref="T72:T73"/>
    <mergeCell ref="U72:U73"/>
    <mergeCell ref="V72:V73"/>
    <mergeCell ref="B65:C65"/>
    <mergeCell ref="B66:C66"/>
    <mergeCell ref="B67:C67"/>
    <mergeCell ref="B34:C34"/>
    <mergeCell ref="S39:S40"/>
    <mergeCell ref="V6:V7"/>
  </mergeCells>
  <conditionalFormatting sqref="D12">
    <cfRule type="expression" dxfId="3271" priority="1946" stopIfTrue="1">
      <formula>$C12&lt;D$7</formula>
    </cfRule>
    <cfRule type="expression" dxfId="3270" priority="1945" stopIfTrue="1">
      <formula>$C12=D$7</formula>
    </cfRule>
  </conditionalFormatting>
  <conditionalFormatting sqref="D13">
    <cfRule type="cellIs" dxfId="3269" priority="125" operator="lessThan">
      <formula>D12*95%</formula>
    </cfRule>
    <cfRule type="expression" priority="123">
      <formula>$C13=D$5</formula>
    </cfRule>
    <cfRule type="cellIs" dxfId="3268" priority="124" stopIfTrue="1" operator="equal">
      <formula>0</formula>
    </cfRule>
    <cfRule type="cellIs" dxfId="3267" priority="126" operator="greaterThan">
      <formula>D12*120%</formula>
    </cfRule>
    <cfRule type="cellIs" dxfId="3266" priority="127" operator="between">
      <formula>D12*0.95</formula>
      <formula>D12*1.2</formula>
    </cfRule>
  </conditionalFormatting>
  <conditionalFormatting sqref="D14">
    <cfRule type="expression" dxfId="3265" priority="1500" stopIfTrue="1">
      <formula>$C14&lt;D$7</formula>
    </cfRule>
    <cfRule type="expression" dxfId="3264" priority="1499" stopIfTrue="1">
      <formula>$C14=D$7</formula>
    </cfRule>
    <cfRule type="expression" dxfId="3263" priority="1495" stopIfTrue="1">
      <formula>$C14=D$7</formula>
    </cfRule>
    <cfRule type="expression" dxfId="3262" priority="1496" stopIfTrue="1">
      <formula>$C14&lt;D$7</formula>
    </cfRule>
    <cfRule type="expression" dxfId="3261" priority="1497" stopIfTrue="1">
      <formula>$C14=D$7</formula>
    </cfRule>
    <cfRule type="expression" dxfId="3260" priority="1498" stopIfTrue="1">
      <formula>$C14&lt;D$7</formula>
    </cfRule>
  </conditionalFormatting>
  <conditionalFormatting sqref="D14:D15">
    <cfRule type="expression" dxfId="3259" priority="221" stopIfTrue="1">
      <formula>$C14=D$7</formula>
    </cfRule>
    <cfRule type="expression" dxfId="3258" priority="222" stopIfTrue="1">
      <formula>$C14&lt;D$7</formula>
    </cfRule>
  </conditionalFormatting>
  <conditionalFormatting sqref="D15">
    <cfRule type="expression" dxfId="3257" priority="219" stopIfTrue="1">
      <formula>$C15=D$7</formula>
    </cfRule>
    <cfRule type="expression" dxfId="3256" priority="218" stopIfTrue="1">
      <formula>$C15&lt;D$7</formula>
    </cfRule>
    <cfRule type="expression" dxfId="3255" priority="217" stopIfTrue="1">
      <formula>$C15=D$7</formula>
    </cfRule>
    <cfRule type="expression" dxfId="3254" priority="220" stopIfTrue="1">
      <formula>$C15&lt;D$7</formula>
    </cfRule>
  </conditionalFormatting>
  <conditionalFormatting sqref="D16">
    <cfRule type="expression" dxfId="3253" priority="236" stopIfTrue="1">
      <formula>$C16&lt;D$7</formula>
    </cfRule>
    <cfRule type="expression" dxfId="3252" priority="234" stopIfTrue="1">
      <formula>$C16&lt;D$7</formula>
    </cfRule>
    <cfRule type="expression" dxfId="3251" priority="237" stopIfTrue="1">
      <formula>$C16=D$7</formula>
    </cfRule>
    <cfRule type="expression" dxfId="3250" priority="235" stopIfTrue="1">
      <formula>$C16=D$7</formula>
    </cfRule>
    <cfRule type="expression" dxfId="3249" priority="233" stopIfTrue="1">
      <formula>$C16=D$7</formula>
    </cfRule>
    <cfRule type="expression" dxfId="3248" priority="238" stopIfTrue="1">
      <formula>$C16&lt;D$7</formula>
    </cfRule>
  </conditionalFormatting>
  <conditionalFormatting sqref="D17">
    <cfRule type="expression" dxfId="3247" priority="258" stopIfTrue="1">
      <formula>$C17&lt;D$7</formula>
    </cfRule>
    <cfRule type="expression" dxfId="3246" priority="253" stopIfTrue="1">
      <formula>$C17=D$7</formula>
    </cfRule>
    <cfRule type="expression" dxfId="3245" priority="257" stopIfTrue="1">
      <formula>$C17=D$7</formula>
    </cfRule>
    <cfRule type="expression" dxfId="3244" priority="254" stopIfTrue="1">
      <formula>$C17&lt;D$7</formula>
    </cfRule>
    <cfRule type="expression" dxfId="3243" priority="256" stopIfTrue="1">
      <formula>$C17&lt;D$7</formula>
    </cfRule>
    <cfRule type="expression" dxfId="3242" priority="255" stopIfTrue="1">
      <formula>$C17=D$7</formula>
    </cfRule>
  </conditionalFormatting>
  <conditionalFormatting sqref="D18">
    <cfRule type="expression" dxfId="3241" priority="278" stopIfTrue="1">
      <formula>$C18&lt;D$7</formula>
    </cfRule>
    <cfRule type="expression" dxfId="3240" priority="277" stopIfTrue="1">
      <formula>$C18=D$7</formula>
    </cfRule>
    <cfRule type="expression" dxfId="3239" priority="279" stopIfTrue="1">
      <formula>$C18=D$7</formula>
    </cfRule>
    <cfRule type="expression" dxfId="3238" priority="282" stopIfTrue="1">
      <formula>$C18&lt;D$7</formula>
    </cfRule>
    <cfRule type="expression" dxfId="3237" priority="281" stopIfTrue="1">
      <formula>$C18=D$7</formula>
    </cfRule>
    <cfRule type="expression" dxfId="3236" priority="280" stopIfTrue="1">
      <formula>$C18&lt;D$7</formula>
    </cfRule>
  </conditionalFormatting>
  <conditionalFormatting sqref="D19">
    <cfRule type="expression" dxfId="3235" priority="309" stopIfTrue="1">
      <formula>$C19=D$7</formula>
    </cfRule>
    <cfRule type="expression" dxfId="3234" priority="305" stopIfTrue="1">
      <formula>$C19=D$7</formula>
    </cfRule>
    <cfRule type="expression" dxfId="3233" priority="307" stopIfTrue="1">
      <formula>$C19=D$7</formula>
    </cfRule>
    <cfRule type="expression" dxfId="3232" priority="306" stopIfTrue="1">
      <formula>$C19&lt;D$7</formula>
    </cfRule>
    <cfRule type="expression" dxfId="3231" priority="308" stopIfTrue="1">
      <formula>$C19&lt;D$7</formula>
    </cfRule>
    <cfRule type="expression" dxfId="3230" priority="310" stopIfTrue="1">
      <formula>$C19&lt;D$7</formula>
    </cfRule>
  </conditionalFormatting>
  <conditionalFormatting sqref="D20">
    <cfRule type="expression" dxfId="3229" priority="341" stopIfTrue="1">
      <formula>$C20=D$7</formula>
    </cfRule>
    <cfRule type="expression" dxfId="3228" priority="340" stopIfTrue="1">
      <formula>$C20&lt;D$7</formula>
    </cfRule>
    <cfRule type="expression" dxfId="3227" priority="339" stopIfTrue="1">
      <formula>$C20=D$7</formula>
    </cfRule>
    <cfRule type="expression" dxfId="3226" priority="338" stopIfTrue="1">
      <formula>$C20&lt;D$7</formula>
    </cfRule>
    <cfRule type="expression" dxfId="3225" priority="342" stopIfTrue="1">
      <formula>$C20&lt;D$7</formula>
    </cfRule>
    <cfRule type="expression" dxfId="3224" priority="337" stopIfTrue="1">
      <formula>$C20=D$7</formula>
    </cfRule>
  </conditionalFormatting>
  <conditionalFormatting sqref="D21">
    <cfRule type="expression" dxfId="3223" priority="373" stopIfTrue="1">
      <formula>$C21=D$7</formula>
    </cfRule>
    <cfRule type="expression" dxfId="3222" priority="375" stopIfTrue="1">
      <formula>$C21=D$7</formula>
    </cfRule>
    <cfRule type="expression" dxfId="3221" priority="376" stopIfTrue="1">
      <formula>$C21&lt;D$7</formula>
    </cfRule>
    <cfRule type="expression" dxfId="3220" priority="374" stopIfTrue="1">
      <formula>$C21&lt;D$7</formula>
    </cfRule>
  </conditionalFormatting>
  <conditionalFormatting sqref="D21:D22">
    <cfRule type="expression" dxfId="3219" priority="377" stopIfTrue="1">
      <formula>$C21=D$7</formula>
    </cfRule>
    <cfRule type="expression" dxfId="3218" priority="378" stopIfTrue="1">
      <formula>$C21&lt;D$7</formula>
    </cfRule>
  </conditionalFormatting>
  <conditionalFormatting sqref="D22">
    <cfRule type="expression" dxfId="3217" priority="418" stopIfTrue="1">
      <formula>$C22&lt;D$7</formula>
    </cfRule>
    <cfRule type="expression" dxfId="3216" priority="416" stopIfTrue="1">
      <formula>$C22&lt;D$7</formula>
    </cfRule>
    <cfRule type="expression" dxfId="3215" priority="415" stopIfTrue="1">
      <formula>$C22=D$7</formula>
    </cfRule>
    <cfRule type="expression" dxfId="3214" priority="417" stopIfTrue="1">
      <formula>$C22=D$7</formula>
    </cfRule>
  </conditionalFormatting>
  <conditionalFormatting sqref="D23">
    <cfRule type="expression" dxfId="3213" priority="453" stopIfTrue="1">
      <formula>$C23=D$7</formula>
    </cfRule>
    <cfRule type="expression" dxfId="3212" priority="454" stopIfTrue="1">
      <formula>$C23&lt;D$7</formula>
    </cfRule>
    <cfRule type="expression" dxfId="3211" priority="455" stopIfTrue="1">
      <formula>$C23=D$7</formula>
    </cfRule>
    <cfRule type="expression" dxfId="3210" priority="456" stopIfTrue="1">
      <formula>$C23&lt;D$7</formula>
    </cfRule>
  </conditionalFormatting>
  <conditionalFormatting sqref="D23:D24">
    <cfRule type="expression" dxfId="3209" priority="457" stopIfTrue="1">
      <formula>$C23=D$7</formula>
    </cfRule>
    <cfRule type="expression" dxfId="3208" priority="458" stopIfTrue="1">
      <formula>$C23&lt;D$7</formula>
    </cfRule>
  </conditionalFormatting>
  <conditionalFormatting sqref="D24">
    <cfRule type="expression" dxfId="3207" priority="498" stopIfTrue="1">
      <formula>$C24&lt;D$7</formula>
    </cfRule>
    <cfRule type="expression" dxfId="3206" priority="499" stopIfTrue="1">
      <formula>$C24=D$7</formula>
    </cfRule>
    <cfRule type="expression" dxfId="3205" priority="500" stopIfTrue="1">
      <formula>$C24&lt;D$7</formula>
    </cfRule>
    <cfRule type="expression" dxfId="3204" priority="497" stopIfTrue="1">
      <formula>$C24=D$7</formula>
    </cfRule>
  </conditionalFormatting>
  <conditionalFormatting sqref="D25">
    <cfRule type="expression" dxfId="3203" priority="540" stopIfTrue="1">
      <formula>$C25&lt;D$7</formula>
    </cfRule>
    <cfRule type="expression" dxfId="3202" priority="537" stopIfTrue="1">
      <formula>$C25=D$7</formula>
    </cfRule>
    <cfRule type="expression" dxfId="3201" priority="541" stopIfTrue="1">
      <formula>$C25=D$7</formula>
    </cfRule>
    <cfRule type="expression" dxfId="3200" priority="542" stopIfTrue="1">
      <formula>$C25&lt;D$7</formula>
    </cfRule>
    <cfRule type="expression" dxfId="3199" priority="539" stopIfTrue="1">
      <formula>$C25=D$7</formula>
    </cfRule>
    <cfRule type="expression" dxfId="3198" priority="538" stopIfTrue="1">
      <formula>$C25&lt;D$7</formula>
    </cfRule>
  </conditionalFormatting>
  <conditionalFormatting sqref="D45">
    <cfRule type="expression" dxfId="3197" priority="1476" stopIfTrue="1">
      <formula>$C45&lt;D$7</formula>
    </cfRule>
    <cfRule type="expression" dxfId="3196" priority="1475" stopIfTrue="1">
      <formula>$C45=D$7</formula>
    </cfRule>
  </conditionalFormatting>
  <conditionalFormatting sqref="D46">
    <cfRule type="cellIs" dxfId="3195" priority="1426" operator="between">
      <formula>D45*0.95</formula>
      <formula>D45*1.2</formula>
    </cfRule>
    <cfRule type="cellIs" dxfId="3194" priority="1425" operator="greaterThan">
      <formula>D45*120%</formula>
    </cfRule>
    <cfRule type="cellIs" dxfId="3193" priority="1424" operator="lessThan">
      <formula>D45*95%</formula>
    </cfRule>
    <cfRule type="cellIs" dxfId="3192" priority="1423" stopIfTrue="1" operator="equal">
      <formula>0</formula>
    </cfRule>
    <cfRule type="expression" priority="1422">
      <formula>$C46=D$5</formula>
    </cfRule>
  </conditionalFormatting>
  <conditionalFormatting sqref="D47">
    <cfRule type="expression" dxfId="3191" priority="1025" stopIfTrue="1">
      <formula>$C47=D$7</formula>
    </cfRule>
    <cfRule type="expression" dxfId="3190" priority="1026" stopIfTrue="1">
      <formula>$C47&lt;D$7</formula>
    </cfRule>
    <cfRule type="expression" dxfId="3189" priority="1027" stopIfTrue="1">
      <formula>$C47=D$7</formula>
    </cfRule>
    <cfRule type="expression" dxfId="3188" priority="1028" stopIfTrue="1">
      <formula>$C47&lt;D$7</formula>
    </cfRule>
    <cfRule type="expression" dxfId="3187" priority="1030" stopIfTrue="1">
      <formula>$C47&lt;D$7</formula>
    </cfRule>
    <cfRule type="expression" dxfId="3186" priority="1024" stopIfTrue="1">
      <formula>$C47&lt;D$7</formula>
    </cfRule>
    <cfRule type="expression" dxfId="3185" priority="1023" stopIfTrue="1">
      <formula>$C47=D$7</formula>
    </cfRule>
    <cfRule type="expression" dxfId="3184" priority="1029" stopIfTrue="1">
      <formula>$C47=D$7</formula>
    </cfRule>
  </conditionalFormatting>
  <conditionalFormatting sqref="D48">
    <cfRule type="expression" dxfId="3183" priority="1042" stopIfTrue="1">
      <formula>$C48&lt;D$7</formula>
    </cfRule>
    <cfRule type="expression" dxfId="3182" priority="1040" stopIfTrue="1">
      <formula>$C48&lt;D$7</formula>
    </cfRule>
    <cfRule type="expression" dxfId="3181" priority="1039" stopIfTrue="1">
      <formula>$C48=D$7</formula>
    </cfRule>
    <cfRule type="expression" dxfId="3180" priority="1038" stopIfTrue="1">
      <formula>$C48&lt;D$7</formula>
    </cfRule>
    <cfRule type="expression" dxfId="3179" priority="1037" stopIfTrue="1">
      <formula>$C48=D$7</formula>
    </cfRule>
    <cfRule type="expression" dxfId="3178" priority="1041" stopIfTrue="1">
      <formula>$C48=D$7</formula>
    </cfRule>
  </conditionalFormatting>
  <conditionalFormatting sqref="D49">
    <cfRule type="expression" dxfId="3177" priority="1058" stopIfTrue="1">
      <formula>$C49&lt;D$7</formula>
    </cfRule>
    <cfRule type="expression" dxfId="3176" priority="1053" stopIfTrue="1">
      <formula>$C49=D$7</formula>
    </cfRule>
    <cfRule type="expression" dxfId="3175" priority="1054" stopIfTrue="1">
      <formula>$C49&lt;D$7</formula>
    </cfRule>
    <cfRule type="expression" dxfId="3174" priority="1055" stopIfTrue="1">
      <formula>$C49=D$7</formula>
    </cfRule>
    <cfRule type="expression" dxfId="3173" priority="1056" stopIfTrue="1">
      <formula>$C49&lt;D$7</formula>
    </cfRule>
    <cfRule type="expression" dxfId="3172" priority="1057" stopIfTrue="1">
      <formula>$C49=D$7</formula>
    </cfRule>
  </conditionalFormatting>
  <conditionalFormatting sqref="D50">
    <cfRule type="expression" dxfId="3171" priority="1074" stopIfTrue="1">
      <formula>$C50&lt;D$7</formula>
    </cfRule>
    <cfRule type="expression" dxfId="3170" priority="1075" stopIfTrue="1">
      <formula>$C50=D$7</formula>
    </cfRule>
    <cfRule type="expression" dxfId="3169" priority="1076" stopIfTrue="1">
      <formula>$C50&lt;D$7</formula>
    </cfRule>
    <cfRule type="expression" dxfId="3168" priority="1077" stopIfTrue="1">
      <formula>$C50=D$7</formula>
    </cfRule>
    <cfRule type="expression" dxfId="3167" priority="1073" stopIfTrue="1">
      <formula>$C50=D$7</formula>
    </cfRule>
    <cfRule type="expression" dxfId="3166" priority="1078" stopIfTrue="1">
      <formula>$C50&lt;D$7</formula>
    </cfRule>
  </conditionalFormatting>
  <conditionalFormatting sqref="D51">
    <cfRule type="expression" dxfId="3165" priority="1101" stopIfTrue="1">
      <formula>$C51=D$7</formula>
    </cfRule>
    <cfRule type="expression" dxfId="3164" priority="1102" stopIfTrue="1">
      <formula>$C51&lt;D$7</formula>
    </cfRule>
    <cfRule type="expression" dxfId="3163" priority="1099" stopIfTrue="1">
      <formula>$C51=D$7</formula>
    </cfRule>
    <cfRule type="expression" dxfId="3162" priority="1098" stopIfTrue="1">
      <formula>$C51&lt;D$7</formula>
    </cfRule>
    <cfRule type="expression" dxfId="3161" priority="1097" stopIfTrue="1">
      <formula>$C51=D$7</formula>
    </cfRule>
    <cfRule type="expression" dxfId="3160" priority="1100" stopIfTrue="1">
      <formula>$C51&lt;D$7</formula>
    </cfRule>
  </conditionalFormatting>
  <conditionalFormatting sqref="D52">
    <cfRule type="expression" dxfId="3159" priority="1128" stopIfTrue="1">
      <formula>$C52&lt;D$7</formula>
    </cfRule>
    <cfRule type="expression" dxfId="3158" priority="1129" stopIfTrue="1">
      <formula>$C52=D$7</formula>
    </cfRule>
    <cfRule type="expression" dxfId="3157" priority="1125" stopIfTrue="1">
      <formula>$C52=D$7</formula>
    </cfRule>
    <cfRule type="expression" dxfId="3156" priority="1126" stopIfTrue="1">
      <formula>$C52&lt;D$7</formula>
    </cfRule>
    <cfRule type="expression" dxfId="3155" priority="1127" stopIfTrue="1">
      <formula>$C52=D$7</formula>
    </cfRule>
    <cfRule type="expression" dxfId="3154" priority="1130" stopIfTrue="1">
      <formula>$C52&lt;D$7</formula>
    </cfRule>
  </conditionalFormatting>
  <conditionalFormatting sqref="D53">
    <cfRule type="expression" dxfId="3153" priority="1157" stopIfTrue="1">
      <formula>$C53=D$7</formula>
    </cfRule>
    <cfRule type="expression" dxfId="3152" priority="1158" stopIfTrue="1">
      <formula>$C53&lt;D$7</formula>
    </cfRule>
    <cfRule type="expression" dxfId="3151" priority="1160" stopIfTrue="1">
      <formula>$C53&lt;D$7</formula>
    </cfRule>
    <cfRule type="expression" dxfId="3150" priority="1159" stopIfTrue="1">
      <formula>$C53=D$7</formula>
    </cfRule>
    <cfRule type="expression" dxfId="3149" priority="1161" stopIfTrue="1">
      <formula>$C53=D$7</formula>
    </cfRule>
    <cfRule type="expression" dxfId="3148" priority="1162" stopIfTrue="1">
      <formula>$C53&lt;D$7</formula>
    </cfRule>
  </conditionalFormatting>
  <conditionalFormatting sqref="D54">
    <cfRule type="expression" dxfId="3147" priority="1195" stopIfTrue="1">
      <formula>$C54=D$7</formula>
    </cfRule>
    <cfRule type="expression" dxfId="3146" priority="1196" stopIfTrue="1">
      <formula>$C54&lt;D$7</formula>
    </cfRule>
    <cfRule type="expression" dxfId="3145" priority="1198" stopIfTrue="1">
      <formula>$C54&lt;D$7</formula>
    </cfRule>
    <cfRule type="expression" dxfId="3144" priority="1197" stopIfTrue="1">
      <formula>$C54=D$7</formula>
    </cfRule>
    <cfRule type="expression" dxfId="3143" priority="1193" stopIfTrue="1">
      <formula>$C54=D$7</formula>
    </cfRule>
    <cfRule type="expression" dxfId="3142" priority="1194" stopIfTrue="1">
      <formula>$C54&lt;D$7</formula>
    </cfRule>
  </conditionalFormatting>
  <conditionalFormatting sqref="D55">
    <cfRule type="expression" dxfId="3141" priority="1236" stopIfTrue="1">
      <formula>$C55&lt;D$7</formula>
    </cfRule>
    <cfRule type="expression" dxfId="3140" priority="1238" stopIfTrue="1">
      <formula>$C55&lt;D$7</formula>
    </cfRule>
    <cfRule type="expression" dxfId="3139" priority="1237" stopIfTrue="1">
      <formula>$C55=D$7</formula>
    </cfRule>
    <cfRule type="expression" dxfId="3138" priority="1234" stopIfTrue="1">
      <formula>$C55&lt;D$7</formula>
    </cfRule>
    <cfRule type="expression" dxfId="3137" priority="1235" stopIfTrue="1">
      <formula>$C55=D$7</formula>
    </cfRule>
    <cfRule type="expression" dxfId="3136" priority="1233" stopIfTrue="1">
      <formula>$C55=D$7</formula>
    </cfRule>
  </conditionalFormatting>
  <conditionalFormatting sqref="D56">
    <cfRule type="expression" dxfId="3135" priority="1278" stopIfTrue="1">
      <formula>$C56&lt;D$7</formula>
    </cfRule>
    <cfRule type="expression" dxfId="3134" priority="1277" stopIfTrue="1">
      <formula>$C56=D$7</formula>
    </cfRule>
    <cfRule type="expression" dxfId="3133" priority="1276" stopIfTrue="1">
      <formula>$C56&lt;D$7</formula>
    </cfRule>
    <cfRule type="expression" dxfId="3132" priority="1275" stopIfTrue="1">
      <formula>$C56=D$7</formula>
    </cfRule>
    <cfRule type="expression" dxfId="3131" priority="1274" stopIfTrue="1">
      <formula>$C56&lt;D$7</formula>
    </cfRule>
    <cfRule type="expression" dxfId="3130" priority="1273" stopIfTrue="1">
      <formula>$C56=D$7</formula>
    </cfRule>
  </conditionalFormatting>
  <conditionalFormatting sqref="D57">
    <cfRule type="expression" dxfId="3129" priority="1316" stopIfTrue="1">
      <formula>$C57&lt;D$7</formula>
    </cfRule>
    <cfRule type="expression" dxfId="3128" priority="1318" stopIfTrue="1">
      <formula>$C57&lt;D$7</formula>
    </cfRule>
    <cfRule type="expression" dxfId="3127" priority="1317" stopIfTrue="1">
      <formula>$C57=D$7</formula>
    </cfRule>
    <cfRule type="expression" dxfId="3126" priority="1315" stopIfTrue="1">
      <formula>$C57=D$7</formula>
    </cfRule>
    <cfRule type="expression" dxfId="3125" priority="1320" stopIfTrue="1">
      <formula>$C57&lt;D$7</formula>
    </cfRule>
    <cfRule type="expression" dxfId="3124" priority="1319" stopIfTrue="1">
      <formula>$C57=D$7</formula>
    </cfRule>
  </conditionalFormatting>
  <conditionalFormatting sqref="D58">
    <cfRule type="expression" dxfId="3123" priority="1406" stopIfTrue="1">
      <formula>$C58=D$7</formula>
    </cfRule>
    <cfRule type="expression" dxfId="3122" priority="1484" stopIfTrue="1">
      <formula>$C58=D$7</formula>
    </cfRule>
    <cfRule type="expression" dxfId="3121" priority="1474" stopIfTrue="1">
      <formula>$C58&lt;D$7</formula>
    </cfRule>
    <cfRule type="expression" dxfId="3120" priority="1473" stopIfTrue="1">
      <formula>$C58=D$7</formula>
    </cfRule>
    <cfRule type="expression" dxfId="3119" priority="1407" stopIfTrue="1">
      <formula>$C58&lt;D$7</formula>
    </cfRule>
    <cfRule type="expression" dxfId="3118" priority="1485" stopIfTrue="1">
      <formula>$C58&lt;D$7</formula>
    </cfRule>
  </conditionalFormatting>
  <conditionalFormatting sqref="D78">
    <cfRule type="expression" dxfId="3117" priority="1006" stopIfTrue="1">
      <formula>$C78&lt;D$7</formula>
    </cfRule>
    <cfRule type="expression" dxfId="3116" priority="1005" stopIfTrue="1">
      <formula>$C78=D$7</formula>
    </cfRule>
  </conditionalFormatting>
  <conditionalFormatting sqref="D79">
    <cfRule type="cellIs" dxfId="3115" priority="953" stopIfTrue="1" operator="equal">
      <formula>0</formula>
    </cfRule>
    <cfRule type="cellIs" dxfId="3114" priority="955" operator="greaterThan">
      <formula>D78*120%</formula>
    </cfRule>
    <cfRule type="cellIs" dxfId="3113" priority="956" operator="between">
      <formula>D78*0.95</formula>
      <formula>D78*1.2</formula>
    </cfRule>
    <cfRule type="expression" priority="952">
      <formula>$C79=D$5</formula>
    </cfRule>
    <cfRule type="cellIs" dxfId="3112" priority="954" operator="lessThan">
      <formula>D78*95%</formula>
    </cfRule>
  </conditionalFormatting>
  <conditionalFormatting sqref="D80">
    <cfRule type="expression" dxfId="3111" priority="559" stopIfTrue="1">
      <formula>$C80=D$7</formula>
    </cfRule>
    <cfRule type="expression" dxfId="3110" priority="560" stopIfTrue="1">
      <formula>$C80&lt;D$7</formula>
    </cfRule>
    <cfRule type="expression" dxfId="3109" priority="556" stopIfTrue="1">
      <formula>$C80&lt;D$7</formula>
    </cfRule>
    <cfRule type="expression" dxfId="3108" priority="553" stopIfTrue="1">
      <formula>$C80=D$7</formula>
    </cfRule>
    <cfRule type="expression" dxfId="3107" priority="554" stopIfTrue="1">
      <formula>$C80&lt;D$7</formula>
    </cfRule>
    <cfRule type="expression" dxfId="3106" priority="555" stopIfTrue="1">
      <formula>$C80=D$7</formula>
    </cfRule>
    <cfRule type="expression" dxfId="3105" priority="558" stopIfTrue="1">
      <formula>$C80&lt;D$7</formula>
    </cfRule>
    <cfRule type="expression" dxfId="3104" priority="557" stopIfTrue="1">
      <formula>$C80=D$7</formula>
    </cfRule>
  </conditionalFormatting>
  <conditionalFormatting sqref="D81">
    <cfRule type="expression" dxfId="3103" priority="569" stopIfTrue="1">
      <formula>$C81=D$7</formula>
    </cfRule>
    <cfRule type="expression" dxfId="3102" priority="568" stopIfTrue="1">
      <formula>$C81&lt;D$7</formula>
    </cfRule>
    <cfRule type="expression" dxfId="3101" priority="572" stopIfTrue="1">
      <formula>$C81&lt;D$7</formula>
    </cfRule>
    <cfRule type="expression" dxfId="3100" priority="571" stopIfTrue="1">
      <formula>$C81=D$7</formula>
    </cfRule>
    <cfRule type="expression" dxfId="3099" priority="567" stopIfTrue="1">
      <formula>$C81=D$7</formula>
    </cfRule>
    <cfRule type="expression" dxfId="3098" priority="570" stopIfTrue="1">
      <formula>$C81&lt;D$7</formula>
    </cfRule>
  </conditionalFormatting>
  <conditionalFormatting sqref="D82">
    <cfRule type="expression" dxfId="3097" priority="583" stopIfTrue="1">
      <formula>$C82=D$7</formula>
    </cfRule>
    <cfRule type="expression" dxfId="3096" priority="588" stopIfTrue="1">
      <formula>$C82&lt;D$7</formula>
    </cfRule>
    <cfRule type="expression" dxfId="3095" priority="586" stopIfTrue="1">
      <formula>$C82&lt;D$7</formula>
    </cfRule>
    <cfRule type="expression" dxfId="3094" priority="587" stopIfTrue="1">
      <formula>$C82=D$7</formula>
    </cfRule>
    <cfRule type="expression" dxfId="3093" priority="585" stopIfTrue="1">
      <formula>$C82=D$7</formula>
    </cfRule>
    <cfRule type="expression" dxfId="3092" priority="584" stopIfTrue="1">
      <formula>$C82&lt;D$7</formula>
    </cfRule>
  </conditionalFormatting>
  <conditionalFormatting sqref="D83">
    <cfRule type="expression" dxfId="3091" priority="605" stopIfTrue="1">
      <formula>$C83=D$7</formula>
    </cfRule>
    <cfRule type="expression" dxfId="3090" priority="608" stopIfTrue="1">
      <formula>$C83&lt;D$7</formula>
    </cfRule>
    <cfRule type="expression" dxfId="3089" priority="604" stopIfTrue="1">
      <formula>$C83&lt;D$7</formula>
    </cfRule>
    <cfRule type="expression" dxfId="3088" priority="603" stopIfTrue="1">
      <formula>$C83=D$7</formula>
    </cfRule>
    <cfRule type="expression" dxfId="3087" priority="606" stopIfTrue="1">
      <formula>$C83&lt;D$7</formula>
    </cfRule>
    <cfRule type="expression" dxfId="3086" priority="607" stopIfTrue="1">
      <formula>$C83=D$7</formula>
    </cfRule>
  </conditionalFormatting>
  <conditionalFormatting sqref="D84">
    <cfRule type="expression" dxfId="3085" priority="630" stopIfTrue="1">
      <formula>$C84&lt;D$7</formula>
    </cfRule>
    <cfRule type="expression" dxfId="3084" priority="629" stopIfTrue="1">
      <formula>$C84=D$7</formula>
    </cfRule>
    <cfRule type="expression" dxfId="3083" priority="628" stopIfTrue="1">
      <formula>$C84&lt;D$7</formula>
    </cfRule>
    <cfRule type="expression" dxfId="3082" priority="627" stopIfTrue="1">
      <formula>$C84=D$7</formula>
    </cfRule>
  </conditionalFormatting>
  <conditionalFormatting sqref="D84:D85">
    <cfRule type="expression" dxfId="3081" priority="632" stopIfTrue="1">
      <formula>$C84&lt;D$7</formula>
    </cfRule>
    <cfRule type="expression" dxfId="3080" priority="631" stopIfTrue="1">
      <formula>$C84=D$7</formula>
    </cfRule>
  </conditionalFormatting>
  <conditionalFormatting sqref="D85">
    <cfRule type="expression" dxfId="3079" priority="660" stopIfTrue="1">
      <formula>$C85&lt;D$7</formula>
    </cfRule>
    <cfRule type="expression" dxfId="3078" priority="658" stopIfTrue="1">
      <formula>$C85&lt;D$7</formula>
    </cfRule>
    <cfRule type="expression" dxfId="3077" priority="657" stopIfTrue="1">
      <formula>$C85=D$7</formula>
    </cfRule>
    <cfRule type="expression" dxfId="3076" priority="659" stopIfTrue="1">
      <formula>$C85=D$7</formula>
    </cfRule>
  </conditionalFormatting>
  <conditionalFormatting sqref="D86">
    <cfRule type="expression" dxfId="3075" priority="690" stopIfTrue="1">
      <formula>$C86&lt;D$7</formula>
    </cfRule>
    <cfRule type="expression" dxfId="3074" priority="687" stopIfTrue="1">
      <formula>$C86=D$7</formula>
    </cfRule>
    <cfRule type="expression" dxfId="3073" priority="689" stopIfTrue="1">
      <formula>$C86=D$7</formula>
    </cfRule>
    <cfRule type="expression" dxfId="3072" priority="688" stopIfTrue="1">
      <formula>$C86&lt;D$7</formula>
    </cfRule>
  </conditionalFormatting>
  <conditionalFormatting sqref="D86:D87">
    <cfRule type="expression" dxfId="3071" priority="692" stopIfTrue="1">
      <formula>$C86&lt;D$7</formula>
    </cfRule>
    <cfRule type="expression" dxfId="3070" priority="691" stopIfTrue="1">
      <formula>$C86=D$7</formula>
    </cfRule>
  </conditionalFormatting>
  <conditionalFormatting sqref="D87">
    <cfRule type="expression" dxfId="3069" priority="726" stopIfTrue="1">
      <formula>$C87&lt;D$7</formula>
    </cfRule>
    <cfRule type="expression" dxfId="3068" priority="728" stopIfTrue="1">
      <formula>$C87&lt;D$7</formula>
    </cfRule>
    <cfRule type="expression" dxfId="3067" priority="725" stopIfTrue="1">
      <formula>$C87=D$7</formula>
    </cfRule>
    <cfRule type="expression" dxfId="3066" priority="727" stopIfTrue="1">
      <formula>$C87=D$7</formula>
    </cfRule>
  </conditionalFormatting>
  <conditionalFormatting sqref="D88">
    <cfRule type="expression" dxfId="3065" priority="763" stopIfTrue="1">
      <formula>$C88=D$7</formula>
    </cfRule>
    <cfRule type="expression" dxfId="3064" priority="764" stopIfTrue="1">
      <formula>$C88&lt;D$7</formula>
    </cfRule>
    <cfRule type="expression" dxfId="3063" priority="766" stopIfTrue="1">
      <formula>$C88&lt;D$7</formula>
    </cfRule>
    <cfRule type="expression" dxfId="3062" priority="765" stopIfTrue="1">
      <formula>$C88=D$7</formula>
    </cfRule>
  </conditionalFormatting>
  <conditionalFormatting sqref="D88:D89">
    <cfRule type="expression" dxfId="3061" priority="767" stopIfTrue="1">
      <formula>$C88=D$7</formula>
    </cfRule>
    <cfRule type="expression" dxfId="3060" priority="768" stopIfTrue="1">
      <formula>$C88&lt;D$7</formula>
    </cfRule>
  </conditionalFormatting>
  <conditionalFormatting sqref="D89">
    <cfRule type="expression" dxfId="3059" priority="808" stopIfTrue="1">
      <formula>$C89&lt;D$7</formula>
    </cfRule>
    <cfRule type="expression" dxfId="3058" priority="807" stopIfTrue="1">
      <formula>$C89=D$7</formula>
    </cfRule>
    <cfRule type="expression" dxfId="3057" priority="806" stopIfTrue="1">
      <formula>$C89&lt;D$7</formula>
    </cfRule>
    <cfRule type="expression" dxfId="3056" priority="805" stopIfTrue="1">
      <formula>$C89=D$7</formula>
    </cfRule>
  </conditionalFormatting>
  <conditionalFormatting sqref="D90">
    <cfRule type="expression" dxfId="3055" priority="850" stopIfTrue="1">
      <formula>$C90&lt;D$7</formula>
    </cfRule>
    <cfRule type="expression" dxfId="3054" priority="849" stopIfTrue="1">
      <formula>$C90=D$7</formula>
    </cfRule>
    <cfRule type="expression" dxfId="3053" priority="848" stopIfTrue="1">
      <formula>$C90&lt;D$7</formula>
    </cfRule>
    <cfRule type="expression" dxfId="3052" priority="847" stopIfTrue="1">
      <formula>$C90=D$7</formula>
    </cfRule>
    <cfRule type="expression" dxfId="3051" priority="846" stopIfTrue="1">
      <formula>$C90&lt;D$7</formula>
    </cfRule>
    <cfRule type="expression" dxfId="3050" priority="845" stopIfTrue="1">
      <formula>$C90=D$7</formula>
    </cfRule>
  </conditionalFormatting>
  <conditionalFormatting sqref="D91">
    <cfRule type="expression" dxfId="3049" priority="1014" stopIfTrue="1">
      <formula>$C91=D$7</formula>
    </cfRule>
    <cfRule type="expression" dxfId="3048" priority="937" stopIfTrue="1">
      <formula>$C91&lt;D$7</formula>
    </cfRule>
    <cfRule type="expression" dxfId="3047" priority="1003" stopIfTrue="1">
      <formula>$C91=D$7</formula>
    </cfRule>
    <cfRule type="expression" dxfId="3046" priority="1015" stopIfTrue="1">
      <formula>$C91&lt;D$7</formula>
    </cfRule>
    <cfRule type="expression" dxfId="3045" priority="936" stopIfTrue="1">
      <formula>$C91=D$7</formula>
    </cfRule>
    <cfRule type="expression" dxfId="3044" priority="1004" stopIfTrue="1">
      <formula>$C91&lt;D$7</formula>
    </cfRule>
  </conditionalFormatting>
  <conditionalFormatting sqref="D15:E15">
    <cfRule type="expression" dxfId="3043" priority="213" stopIfTrue="1">
      <formula>$C15=D$7</formula>
    </cfRule>
    <cfRule type="expression" dxfId="3042" priority="214" stopIfTrue="1">
      <formula>$C15&lt;D$7</formula>
    </cfRule>
  </conditionalFormatting>
  <conditionalFormatting sqref="D16:E16">
    <cfRule type="expression" dxfId="3041" priority="229" stopIfTrue="1">
      <formula>$C16=D$7</formula>
    </cfRule>
    <cfRule type="expression" dxfId="3040" priority="230" stopIfTrue="1">
      <formula>$C16&lt;D$7</formula>
    </cfRule>
  </conditionalFormatting>
  <conditionalFormatting sqref="D17:E17">
    <cfRule type="expression" dxfId="3039" priority="249" stopIfTrue="1">
      <formula>$C17=D$7</formula>
    </cfRule>
    <cfRule type="expression" dxfId="3038" priority="250" stopIfTrue="1">
      <formula>$C17&lt;D$7</formula>
    </cfRule>
  </conditionalFormatting>
  <conditionalFormatting sqref="D18:E18">
    <cfRule type="expression" dxfId="3037" priority="274" stopIfTrue="1">
      <formula>$C18&lt;D$7</formula>
    </cfRule>
    <cfRule type="expression" dxfId="3036" priority="273" stopIfTrue="1">
      <formula>$C18=D$7</formula>
    </cfRule>
  </conditionalFormatting>
  <conditionalFormatting sqref="D19:E19">
    <cfRule type="expression" dxfId="3035" priority="302" stopIfTrue="1">
      <formula>$C19&lt;D$7</formula>
    </cfRule>
    <cfRule type="expression" dxfId="3034" priority="301" stopIfTrue="1">
      <formula>$C19=D$7</formula>
    </cfRule>
  </conditionalFormatting>
  <conditionalFormatting sqref="D20:E20">
    <cfRule type="expression" dxfId="3033" priority="333" stopIfTrue="1">
      <formula>$C20=D$7</formula>
    </cfRule>
    <cfRule type="expression" dxfId="3032" priority="334" stopIfTrue="1">
      <formula>$C20&lt;D$7</formula>
    </cfRule>
  </conditionalFormatting>
  <conditionalFormatting sqref="D21:E22">
    <cfRule type="expression" dxfId="3031" priority="370" stopIfTrue="1">
      <formula>$C21&lt;D$7</formula>
    </cfRule>
    <cfRule type="expression" dxfId="3030" priority="369" stopIfTrue="1">
      <formula>$C21=D$7</formula>
    </cfRule>
  </conditionalFormatting>
  <conditionalFormatting sqref="D23:E24">
    <cfRule type="expression" dxfId="3029" priority="449" stopIfTrue="1">
      <formula>$C23=D$7</formula>
    </cfRule>
    <cfRule type="expression" dxfId="3028" priority="450" stopIfTrue="1">
      <formula>$C23&lt;D$7</formula>
    </cfRule>
  </conditionalFormatting>
  <conditionalFormatting sqref="D25:E25">
    <cfRule type="expression" dxfId="3027" priority="533" stopIfTrue="1">
      <formula>$C25=D$7</formula>
    </cfRule>
    <cfRule type="expression" dxfId="3026" priority="534" stopIfTrue="1">
      <formula>$C25&lt;D$7</formula>
    </cfRule>
  </conditionalFormatting>
  <conditionalFormatting sqref="D48:E48">
    <cfRule type="expression" dxfId="3025" priority="1034" stopIfTrue="1">
      <formula>$C48&lt;D$7</formula>
    </cfRule>
    <cfRule type="expression" dxfId="3024" priority="1033" stopIfTrue="1">
      <formula>$C48=D$7</formula>
    </cfRule>
  </conditionalFormatting>
  <conditionalFormatting sqref="D49:E49">
    <cfRule type="expression" dxfId="3023" priority="1050" stopIfTrue="1">
      <formula>$C49&lt;D$7</formula>
    </cfRule>
    <cfRule type="expression" dxfId="3022" priority="1049" stopIfTrue="1">
      <formula>$C49=D$7</formula>
    </cfRule>
  </conditionalFormatting>
  <conditionalFormatting sqref="D50:E50">
    <cfRule type="expression" dxfId="3021" priority="1070" stopIfTrue="1">
      <formula>$C50&lt;D$7</formula>
    </cfRule>
    <cfRule type="expression" dxfId="3020" priority="1069" stopIfTrue="1">
      <formula>$C50=D$7</formula>
    </cfRule>
  </conditionalFormatting>
  <conditionalFormatting sqref="D51:E51">
    <cfRule type="expression" dxfId="3019" priority="1094" stopIfTrue="1">
      <formula>$C51&lt;D$7</formula>
    </cfRule>
    <cfRule type="expression" dxfId="3018" priority="1093" stopIfTrue="1">
      <formula>$C51=D$7</formula>
    </cfRule>
  </conditionalFormatting>
  <conditionalFormatting sqref="D52:E52">
    <cfRule type="expression" dxfId="3017" priority="1122" stopIfTrue="1">
      <formula>$C52&lt;D$7</formula>
    </cfRule>
    <cfRule type="expression" dxfId="3016" priority="1121" stopIfTrue="1">
      <formula>$C52=D$7</formula>
    </cfRule>
  </conditionalFormatting>
  <conditionalFormatting sqref="D53:E53">
    <cfRule type="expression" dxfId="3015" priority="1154" stopIfTrue="1">
      <formula>$C53&lt;D$7</formula>
    </cfRule>
    <cfRule type="expression" dxfId="3014" priority="1153" stopIfTrue="1">
      <formula>$C53=D$7</formula>
    </cfRule>
  </conditionalFormatting>
  <conditionalFormatting sqref="D54:E54">
    <cfRule type="expression" dxfId="3013" priority="1190" stopIfTrue="1">
      <formula>$C54&lt;D$7</formula>
    </cfRule>
    <cfRule type="expression" dxfId="3012" priority="1189" stopIfTrue="1">
      <formula>$C54=D$7</formula>
    </cfRule>
  </conditionalFormatting>
  <conditionalFormatting sqref="D55:E55">
    <cfRule type="expression" dxfId="3011" priority="1229" stopIfTrue="1">
      <formula>$C55=D$7</formula>
    </cfRule>
    <cfRule type="expression" dxfId="3010" priority="1230" stopIfTrue="1">
      <formula>$C55&lt;D$7</formula>
    </cfRule>
  </conditionalFormatting>
  <conditionalFormatting sqref="D56:E56">
    <cfRule type="expression" dxfId="3009" priority="1270" stopIfTrue="1">
      <formula>$C56&lt;D$7</formula>
    </cfRule>
    <cfRule type="expression" dxfId="3008" priority="1269" stopIfTrue="1">
      <formula>$C56=D$7</formula>
    </cfRule>
  </conditionalFormatting>
  <conditionalFormatting sqref="D57:E57">
    <cfRule type="expression" dxfId="3007" priority="1311" stopIfTrue="1">
      <formula>$C57=D$7</formula>
    </cfRule>
    <cfRule type="expression" dxfId="3006" priority="1312" stopIfTrue="1">
      <formula>$C57&lt;D$7</formula>
    </cfRule>
  </conditionalFormatting>
  <conditionalFormatting sqref="D58:E58">
    <cfRule type="expression" dxfId="3005" priority="1402" stopIfTrue="1">
      <formula>$C58=D$7</formula>
    </cfRule>
    <cfRule type="expression" dxfId="3004" priority="1403" stopIfTrue="1">
      <formula>$C58&lt;D$7</formula>
    </cfRule>
  </conditionalFormatting>
  <conditionalFormatting sqref="D81:E81">
    <cfRule type="expression" dxfId="3003" priority="563" stopIfTrue="1">
      <formula>$C81=D$7</formula>
    </cfRule>
    <cfRule type="expression" dxfId="3002" priority="564" stopIfTrue="1">
      <formula>$C81&lt;D$7</formula>
    </cfRule>
  </conditionalFormatting>
  <conditionalFormatting sqref="D82:E82">
    <cfRule type="expression" dxfId="3001" priority="579" stopIfTrue="1">
      <formula>$C82=D$7</formula>
    </cfRule>
    <cfRule type="expression" dxfId="3000" priority="580" stopIfTrue="1">
      <formula>$C82&lt;D$7</formula>
    </cfRule>
  </conditionalFormatting>
  <conditionalFormatting sqref="D84:E85">
    <cfRule type="expression" dxfId="2999" priority="623" stopIfTrue="1">
      <formula>$C84=D$7</formula>
    </cfRule>
    <cfRule type="expression" dxfId="2998" priority="624" stopIfTrue="1">
      <formula>$C84&lt;D$7</formula>
    </cfRule>
  </conditionalFormatting>
  <conditionalFormatting sqref="D86:E87">
    <cfRule type="expression" dxfId="2997" priority="684" stopIfTrue="1">
      <formula>$C86&lt;D$7</formula>
    </cfRule>
    <cfRule type="expression" dxfId="2996" priority="683" stopIfTrue="1">
      <formula>$C86=D$7</formula>
    </cfRule>
  </conditionalFormatting>
  <conditionalFormatting sqref="D88:E89">
    <cfRule type="expression" dxfId="2995" priority="760" stopIfTrue="1">
      <formula>$C88&lt;D$7</formula>
    </cfRule>
    <cfRule type="expression" dxfId="2994" priority="759" stopIfTrue="1">
      <formula>$C88=D$7</formula>
    </cfRule>
  </conditionalFormatting>
  <conditionalFormatting sqref="D90:E90">
    <cfRule type="expression" dxfId="2993" priority="842" stopIfTrue="1">
      <formula>$C90&lt;D$7</formula>
    </cfRule>
    <cfRule type="expression" dxfId="2992" priority="841" stopIfTrue="1">
      <formula>$C90=D$7</formula>
    </cfRule>
  </conditionalFormatting>
  <conditionalFormatting sqref="D91:E91">
    <cfRule type="expression" dxfId="2991" priority="932" stopIfTrue="1">
      <formula>$C91=D$7</formula>
    </cfRule>
    <cfRule type="expression" dxfId="2990" priority="933" stopIfTrue="1">
      <formula>$C91&lt;D$7</formula>
    </cfRule>
  </conditionalFormatting>
  <conditionalFormatting sqref="D63:H63">
    <cfRule type="cellIs" dxfId="2989" priority="1488" operator="greaterThan">
      <formula>0</formula>
    </cfRule>
    <cfRule type="cellIs" dxfId="2988" priority="1489" operator="lessThan">
      <formula>0</formula>
    </cfRule>
  </conditionalFormatting>
  <conditionalFormatting sqref="D83:H83">
    <cfRule type="expression" dxfId="2987" priority="591" stopIfTrue="1">
      <formula>$C83=D$7</formula>
    </cfRule>
    <cfRule type="expression" dxfId="2986" priority="592" stopIfTrue="1">
      <formula>$C83&lt;D$7</formula>
    </cfRule>
  </conditionalFormatting>
  <conditionalFormatting sqref="D96:H96">
    <cfRule type="cellIs" dxfId="2985" priority="1018" operator="greaterThan">
      <formula>0</formula>
    </cfRule>
    <cfRule type="cellIs" dxfId="2984" priority="1019" operator="lessThan">
      <formula>0</formula>
    </cfRule>
  </conditionalFormatting>
  <conditionalFormatting sqref="D33:I33">
    <cfRule type="cellIs" dxfId="2983" priority="1923" operator="greaterThan">
      <formula>0</formula>
    </cfRule>
    <cfRule type="cellIs" dxfId="2982" priority="1924" operator="lessThan">
      <formula>0</formula>
    </cfRule>
  </conditionalFormatting>
  <conditionalFormatting sqref="D66:I66">
    <cfRule type="cellIs" dxfId="2981" priority="1454" operator="lessThan">
      <formula>0</formula>
    </cfRule>
    <cfRule type="cellIs" dxfId="2980" priority="1453" operator="greaterThan">
      <formula>0</formula>
    </cfRule>
  </conditionalFormatting>
  <conditionalFormatting sqref="D99:I99">
    <cfRule type="cellIs" dxfId="2979" priority="983" operator="greaterThan">
      <formula>0</formula>
    </cfRule>
    <cfRule type="cellIs" dxfId="2978" priority="984" operator="lessThan">
      <formula>0</formula>
    </cfRule>
  </conditionalFormatting>
  <conditionalFormatting sqref="D33:J33">
    <cfRule type="expression" dxfId="2977" priority="1910" stopIfTrue="1">
      <formula>D$27=0</formula>
    </cfRule>
  </conditionalFormatting>
  <conditionalFormatting sqref="D66:J66">
    <cfRule type="expression" dxfId="2976" priority="1440" stopIfTrue="1">
      <formula>D$27=0</formula>
    </cfRule>
  </conditionalFormatting>
  <conditionalFormatting sqref="D99:J99">
    <cfRule type="expression" dxfId="2975" priority="970" stopIfTrue="1">
      <formula>D$27=0</formula>
    </cfRule>
  </conditionalFormatting>
  <conditionalFormatting sqref="D129:Q129">
    <cfRule type="cellIs" dxfId="2974" priority="7849" operator="lessThan">
      <formula>0</formula>
    </cfRule>
    <cfRule type="cellIs" dxfId="2973" priority="7848" operator="greaterThan">
      <formula>0</formula>
    </cfRule>
  </conditionalFormatting>
  <conditionalFormatting sqref="D27:R27">
    <cfRule type="cellIs" dxfId="2972" priority="1934" operator="lessThan">
      <formula>0</formula>
    </cfRule>
    <cfRule type="cellIs" dxfId="2971" priority="1933" operator="greaterThan">
      <formula>0</formula>
    </cfRule>
  </conditionalFormatting>
  <conditionalFormatting sqref="D60:R60">
    <cfRule type="cellIs" dxfId="2970" priority="1464" operator="lessThan">
      <formula>0</formula>
    </cfRule>
    <cfRule type="cellIs" dxfId="2969" priority="1463" operator="greaterThan">
      <formula>0</formula>
    </cfRule>
  </conditionalFormatting>
  <conditionalFormatting sqref="D93:R93">
    <cfRule type="cellIs" dxfId="2968" priority="993" operator="greaterThan">
      <formula>0</formula>
    </cfRule>
    <cfRule type="cellIs" dxfId="2967" priority="994" operator="lessThan">
      <formula>0</formula>
    </cfRule>
  </conditionalFormatting>
  <conditionalFormatting sqref="E14">
    <cfRule type="cellIs" dxfId="2966" priority="1889" operator="between">
      <formula>E13*0.95</formula>
      <formula>E13*1.2</formula>
    </cfRule>
    <cfRule type="cellIs" dxfId="2965" priority="1888" operator="greaterThan">
      <formula>E13*120%</formula>
    </cfRule>
    <cfRule type="cellIs" dxfId="2964" priority="1887" operator="lessThan">
      <formula>E13*95%</formula>
    </cfRule>
    <cfRule type="cellIs" dxfId="2963" priority="1886" stopIfTrue="1" operator="equal">
      <formula>0</formula>
    </cfRule>
    <cfRule type="expression" priority="1885">
      <formula>$C14=E$5</formula>
    </cfRule>
  </conditionalFormatting>
  <conditionalFormatting sqref="E15">
    <cfRule type="expression" dxfId="2962" priority="212" stopIfTrue="1">
      <formula>$C15&lt;E$7</formula>
    </cfRule>
    <cfRule type="expression" dxfId="2961" priority="211" stopIfTrue="1">
      <formula>$C15=E$7</formula>
    </cfRule>
  </conditionalFormatting>
  <conditionalFormatting sqref="E33">
    <cfRule type="expression" dxfId="2960" priority="1922">
      <formula>$F$27=0</formula>
    </cfRule>
  </conditionalFormatting>
  <conditionalFormatting sqref="E47">
    <cfRule type="expression" priority="1415">
      <formula>$C47=E$5</formula>
    </cfRule>
    <cfRule type="cellIs" dxfId="2959" priority="1416" stopIfTrue="1" operator="equal">
      <formula>0</formula>
    </cfRule>
    <cfRule type="cellIs" dxfId="2958" priority="1417" operator="lessThan">
      <formula>E46*95%</formula>
    </cfRule>
    <cfRule type="cellIs" dxfId="2957" priority="1418" operator="greaterThan">
      <formula>E46*120%</formula>
    </cfRule>
    <cfRule type="cellIs" dxfId="2956" priority="1419" operator="between">
      <formula>E46*0.95</formula>
      <formula>E46*1.2</formula>
    </cfRule>
  </conditionalFormatting>
  <conditionalFormatting sqref="E48">
    <cfRule type="expression" dxfId="2955" priority="1032" stopIfTrue="1">
      <formula>$C48&lt;E$7</formula>
    </cfRule>
    <cfRule type="expression" dxfId="2954" priority="1031" stopIfTrue="1">
      <formula>$C48=E$7</formula>
    </cfRule>
  </conditionalFormatting>
  <conditionalFormatting sqref="E66">
    <cfRule type="expression" dxfId="2953" priority="1452">
      <formula>$F$27=0</formula>
    </cfRule>
  </conditionalFormatting>
  <conditionalFormatting sqref="E80">
    <cfRule type="cellIs" dxfId="2952" priority="949" operator="between">
      <formula>E79*0.95</formula>
      <formula>E79*1.2</formula>
    </cfRule>
    <cfRule type="cellIs" dxfId="2951" priority="948" operator="greaterThan">
      <formula>E79*120%</formula>
    </cfRule>
    <cfRule type="cellIs" dxfId="2950" priority="947" operator="lessThan">
      <formula>E79*95%</formula>
    </cfRule>
    <cfRule type="expression" priority="945">
      <formula>$C80=E$5</formula>
    </cfRule>
    <cfRule type="cellIs" dxfId="2949" priority="946" stopIfTrue="1" operator="equal">
      <formula>0</formula>
    </cfRule>
  </conditionalFormatting>
  <conditionalFormatting sqref="E81">
    <cfRule type="expression" dxfId="2948" priority="562" stopIfTrue="1">
      <formula>$C81&lt;E$7</formula>
    </cfRule>
    <cfRule type="expression" dxfId="2947" priority="561" stopIfTrue="1">
      <formula>$C81=E$7</formula>
    </cfRule>
  </conditionalFormatting>
  <conditionalFormatting sqref="E83:E84">
    <cfRule type="expression" dxfId="2946" priority="600" stopIfTrue="1">
      <formula>$C83&lt;E$7</formula>
    </cfRule>
    <cfRule type="expression" dxfId="2945" priority="599" stopIfTrue="1">
      <formula>$C83=E$7</formula>
    </cfRule>
  </conditionalFormatting>
  <conditionalFormatting sqref="E85:E86">
    <cfRule type="expression" dxfId="2944" priority="651" stopIfTrue="1">
      <formula>$C85=E$7</formula>
    </cfRule>
    <cfRule type="expression" dxfId="2943" priority="652" stopIfTrue="1">
      <formula>$C85&lt;E$7</formula>
    </cfRule>
  </conditionalFormatting>
  <conditionalFormatting sqref="E87:E88">
    <cfRule type="expression" dxfId="2942" priority="720" stopIfTrue="1">
      <formula>$C87&lt;E$7</formula>
    </cfRule>
    <cfRule type="expression" dxfId="2941" priority="719" stopIfTrue="1">
      <formula>$C87=E$7</formula>
    </cfRule>
  </conditionalFormatting>
  <conditionalFormatting sqref="E89:E90">
    <cfRule type="expression" dxfId="2940" priority="799" stopIfTrue="1">
      <formula>$C89=E$7</formula>
    </cfRule>
    <cfRule type="expression" dxfId="2939" priority="800" stopIfTrue="1">
      <formula>$C89&lt;E$7</formula>
    </cfRule>
  </conditionalFormatting>
  <conditionalFormatting sqref="E99">
    <cfRule type="expression" dxfId="2938" priority="982">
      <formula>$F$27=0</formula>
    </cfRule>
  </conditionalFormatting>
  <conditionalFormatting sqref="E16:F16">
    <cfRule type="expression" dxfId="2937" priority="226" stopIfTrue="1">
      <formula>$C16&lt;E$7</formula>
    </cfRule>
    <cfRule type="expression" dxfId="2936" priority="225" stopIfTrue="1">
      <formula>$C16=E$7</formula>
    </cfRule>
  </conditionalFormatting>
  <conditionalFormatting sqref="E17:G17">
    <cfRule type="expression" dxfId="2935" priority="246" stopIfTrue="1">
      <formula>$C17&lt;E$7</formula>
    </cfRule>
    <cfRule type="expression" dxfId="2934" priority="245" stopIfTrue="1">
      <formula>$C17=E$7</formula>
    </cfRule>
  </conditionalFormatting>
  <conditionalFormatting sqref="E18:G18">
    <cfRule type="expression" dxfId="2933" priority="270" stopIfTrue="1">
      <formula>$C18&lt;E$7</formula>
    </cfRule>
    <cfRule type="expression" dxfId="2932" priority="269" stopIfTrue="1">
      <formula>$C18=E$7</formula>
    </cfRule>
  </conditionalFormatting>
  <conditionalFormatting sqref="E19:G19">
    <cfRule type="expression" dxfId="2931" priority="298" stopIfTrue="1">
      <formula>$C19&lt;E$7</formula>
    </cfRule>
    <cfRule type="expression" dxfId="2930" priority="297" stopIfTrue="1">
      <formula>$C19=E$7</formula>
    </cfRule>
  </conditionalFormatting>
  <conditionalFormatting sqref="E20:G20">
    <cfRule type="expression" dxfId="2929" priority="330" stopIfTrue="1">
      <formula>$C20&lt;E$7</formula>
    </cfRule>
    <cfRule type="expression" dxfId="2928" priority="329" stopIfTrue="1">
      <formula>$C20=E$7</formula>
    </cfRule>
  </conditionalFormatting>
  <conditionalFormatting sqref="E21:G22">
    <cfRule type="expression" dxfId="2927" priority="366" stopIfTrue="1">
      <formula>$C21&lt;E$7</formula>
    </cfRule>
    <cfRule type="expression" dxfId="2926" priority="365" stopIfTrue="1">
      <formula>$C21=E$7</formula>
    </cfRule>
  </conditionalFormatting>
  <conditionalFormatting sqref="E23:G24">
    <cfRule type="expression" dxfId="2925" priority="445" stopIfTrue="1">
      <formula>$C23=E$7</formula>
    </cfRule>
    <cfRule type="expression" dxfId="2924" priority="446" stopIfTrue="1">
      <formula>$C23&lt;E$7</formula>
    </cfRule>
  </conditionalFormatting>
  <conditionalFormatting sqref="E25:G25">
    <cfRule type="expression" dxfId="2923" priority="529" stopIfTrue="1">
      <formula>$C25=E$7</formula>
    </cfRule>
    <cfRule type="expression" dxfId="2922" priority="530" stopIfTrue="1">
      <formula>$C25&lt;E$7</formula>
    </cfRule>
  </conditionalFormatting>
  <conditionalFormatting sqref="E49:G49">
    <cfRule type="expression" dxfId="2921" priority="1045" stopIfTrue="1">
      <formula>$C49=E$7</formula>
    </cfRule>
    <cfRule type="expression" dxfId="2920" priority="1046" stopIfTrue="1">
      <formula>$C49&lt;E$7</formula>
    </cfRule>
  </conditionalFormatting>
  <conditionalFormatting sqref="E50:G50">
    <cfRule type="expression" dxfId="2919" priority="1066" stopIfTrue="1">
      <formula>$C50&lt;E$7</formula>
    </cfRule>
    <cfRule type="expression" dxfId="2918" priority="1065" stopIfTrue="1">
      <formula>$C50=E$7</formula>
    </cfRule>
  </conditionalFormatting>
  <conditionalFormatting sqref="E51:G51">
    <cfRule type="expression" dxfId="2917" priority="1090" stopIfTrue="1">
      <formula>$C51&lt;E$7</formula>
    </cfRule>
    <cfRule type="expression" dxfId="2916" priority="1089" stopIfTrue="1">
      <formula>$C51=E$7</formula>
    </cfRule>
  </conditionalFormatting>
  <conditionalFormatting sqref="E52:G52">
    <cfRule type="expression" dxfId="2915" priority="1118" stopIfTrue="1">
      <formula>$C52&lt;E$7</formula>
    </cfRule>
    <cfRule type="expression" dxfId="2914" priority="1117" stopIfTrue="1">
      <formula>$C52=E$7</formula>
    </cfRule>
  </conditionalFormatting>
  <conditionalFormatting sqref="E53:G53">
    <cfRule type="expression" dxfId="2913" priority="1150" stopIfTrue="1">
      <formula>$C53&lt;E$7</formula>
    </cfRule>
    <cfRule type="expression" dxfId="2912" priority="1149" stopIfTrue="1">
      <formula>$C53=E$7</formula>
    </cfRule>
  </conditionalFormatting>
  <conditionalFormatting sqref="E54:G54">
    <cfRule type="expression" dxfId="2911" priority="1186" stopIfTrue="1">
      <formula>$C54&lt;E$7</formula>
    </cfRule>
    <cfRule type="expression" dxfId="2910" priority="1185" stopIfTrue="1">
      <formula>$C54=E$7</formula>
    </cfRule>
  </conditionalFormatting>
  <conditionalFormatting sqref="E55:G55">
    <cfRule type="expression" dxfId="2909" priority="1226" stopIfTrue="1">
      <formula>$C55&lt;E$7</formula>
    </cfRule>
    <cfRule type="expression" dxfId="2908" priority="1225" stopIfTrue="1">
      <formula>$C55=E$7</formula>
    </cfRule>
  </conditionalFormatting>
  <conditionalFormatting sqref="E56:G56">
    <cfRule type="expression" dxfId="2907" priority="1266" stopIfTrue="1">
      <formula>$C56&lt;E$7</formula>
    </cfRule>
    <cfRule type="expression" dxfId="2906" priority="1265" stopIfTrue="1">
      <formula>$C56=E$7</formula>
    </cfRule>
  </conditionalFormatting>
  <conditionalFormatting sqref="E57:G57">
    <cfRule type="expression" dxfId="2905" priority="1308" stopIfTrue="1">
      <formula>$C57&lt;E$7</formula>
    </cfRule>
    <cfRule type="expression" dxfId="2904" priority="1307" stopIfTrue="1">
      <formula>$C57=E$7</formula>
    </cfRule>
  </conditionalFormatting>
  <conditionalFormatting sqref="E58:G58">
    <cfRule type="expression" dxfId="2903" priority="1398" stopIfTrue="1">
      <formula>$C58=E$7</formula>
    </cfRule>
    <cfRule type="expression" dxfId="2902" priority="1399" stopIfTrue="1">
      <formula>$C58&lt;E$7</formula>
    </cfRule>
  </conditionalFormatting>
  <conditionalFormatting sqref="E82:G82">
    <cfRule type="expression" dxfId="2901" priority="576" stopIfTrue="1">
      <formula>$C82&lt;E$7</formula>
    </cfRule>
    <cfRule type="expression" dxfId="2900" priority="575" stopIfTrue="1">
      <formula>$C82=E$7</formula>
    </cfRule>
  </conditionalFormatting>
  <conditionalFormatting sqref="E91:G91">
    <cfRule type="expression" dxfId="2899" priority="928" stopIfTrue="1">
      <formula>$C91=E$7</formula>
    </cfRule>
    <cfRule type="expression" dxfId="2898" priority="929" stopIfTrue="1">
      <formula>$C91&lt;E$7</formula>
    </cfRule>
  </conditionalFormatting>
  <conditionalFormatting sqref="E12:H13 K12:Q14">
    <cfRule type="expression" dxfId="2897" priority="1948" stopIfTrue="1">
      <formula>$C12&lt;E$7</formula>
    </cfRule>
    <cfRule type="expression" dxfId="2896" priority="1947" stopIfTrue="1">
      <formula>$C12=E$7</formula>
    </cfRule>
  </conditionalFormatting>
  <conditionalFormatting sqref="E45:H46">
    <cfRule type="expression" dxfId="2895" priority="1477" stopIfTrue="1">
      <formula>$C45=E$7</formula>
    </cfRule>
    <cfRule type="expression" dxfId="2894" priority="1478" stopIfTrue="1">
      <formula>$C45&lt;E$7</formula>
    </cfRule>
  </conditionalFormatting>
  <conditionalFormatting sqref="E78:H79">
    <cfRule type="expression" dxfId="2893" priority="1008" stopIfTrue="1">
      <formula>$C78&lt;E$7</formula>
    </cfRule>
    <cfRule type="expression" dxfId="2892" priority="1007" stopIfTrue="1">
      <formula>$C78=E$7</formula>
    </cfRule>
  </conditionalFormatting>
  <conditionalFormatting sqref="F15">
    <cfRule type="cellIs" dxfId="2891" priority="122" operator="between">
      <formula>F14*0.95</formula>
      <formula>F14*1.2</formula>
    </cfRule>
    <cfRule type="cellIs" dxfId="2890" priority="121" operator="greaterThan">
      <formula>F14*120%</formula>
    </cfRule>
    <cfRule type="cellIs" dxfId="2889" priority="120" operator="lessThan">
      <formula>F14*95%</formula>
    </cfRule>
    <cfRule type="cellIs" dxfId="2888" priority="119" stopIfTrue="1" operator="equal">
      <formula>0</formula>
    </cfRule>
    <cfRule type="expression" priority="118">
      <formula>$C15=F$5</formula>
    </cfRule>
  </conditionalFormatting>
  <conditionalFormatting sqref="F16">
    <cfRule type="expression" dxfId="2887" priority="224" stopIfTrue="1">
      <formula>$C16&lt;F$7</formula>
    </cfRule>
    <cfRule type="expression" dxfId="2886" priority="223" stopIfTrue="1">
      <formula>$C16=F$7</formula>
    </cfRule>
  </conditionalFormatting>
  <conditionalFormatting sqref="F48">
    <cfRule type="cellIs" dxfId="2885" priority="1413" operator="greaterThan">
      <formula>F47*120%</formula>
    </cfRule>
    <cfRule type="cellIs" dxfId="2884" priority="1412" operator="lessThan">
      <formula>F47*95%</formula>
    </cfRule>
    <cfRule type="cellIs" dxfId="2883" priority="1411" stopIfTrue="1" operator="equal">
      <formula>0</formula>
    </cfRule>
    <cfRule type="expression" priority="1410">
      <formula>$C48=F$5</formula>
    </cfRule>
    <cfRule type="cellIs" dxfId="2882" priority="1414" operator="between">
      <formula>F47*0.95</formula>
      <formula>F47*1.2</formula>
    </cfRule>
  </conditionalFormatting>
  <conditionalFormatting sqref="F81">
    <cfRule type="expression" priority="128">
      <formula>$C81=F$5</formula>
    </cfRule>
    <cfRule type="cellIs" dxfId="2881" priority="130" operator="lessThan">
      <formula>F80*95%</formula>
    </cfRule>
    <cfRule type="cellIs" dxfId="2880" priority="132" operator="between">
      <formula>F80*0.95</formula>
      <formula>F80*1.2</formula>
    </cfRule>
    <cfRule type="cellIs" dxfId="2879" priority="129" stopIfTrue="1" operator="equal">
      <formula>0</formula>
    </cfRule>
    <cfRule type="cellIs" dxfId="2878" priority="131" operator="greaterThan">
      <formula>F80*120%</formula>
    </cfRule>
  </conditionalFormatting>
  <conditionalFormatting sqref="F17:G17">
    <cfRule type="expression" dxfId="2877" priority="244" stopIfTrue="1">
      <formula>$C17&lt;F$7</formula>
    </cfRule>
    <cfRule type="expression" dxfId="2876" priority="243" stopIfTrue="1">
      <formula>$C17=F$7</formula>
    </cfRule>
  </conditionalFormatting>
  <conditionalFormatting sqref="F49:G49">
    <cfRule type="expression" dxfId="2875" priority="1043" stopIfTrue="1">
      <formula>$C49=F$7</formula>
    </cfRule>
    <cfRule type="expression" dxfId="2874" priority="1044" stopIfTrue="1">
      <formula>$C49&lt;F$7</formula>
    </cfRule>
  </conditionalFormatting>
  <conditionalFormatting sqref="F82:G82">
    <cfRule type="expression" dxfId="2873" priority="573" stopIfTrue="1">
      <formula>$C82=F$7</formula>
    </cfRule>
    <cfRule type="expression" dxfId="2872" priority="574" stopIfTrue="1">
      <formula>$C82&lt;F$7</formula>
    </cfRule>
  </conditionalFormatting>
  <conditionalFormatting sqref="F83:G89">
    <cfRule type="expression" dxfId="2871" priority="596" stopIfTrue="1">
      <formula>$C83&lt;F$7</formula>
    </cfRule>
    <cfRule type="expression" dxfId="2870" priority="595" stopIfTrue="1">
      <formula>$C83=F$7</formula>
    </cfRule>
  </conditionalFormatting>
  <conditionalFormatting sqref="F84:G89">
    <cfRule type="expression" dxfId="2869" priority="620" stopIfTrue="1">
      <formula>$C84&lt;F$7</formula>
    </cfRule>
    <cfRule type="expression" dxfId="2868" priority="619" stopIfTrue="1">
      <formula>$C84=F$7</formula>
    </cfRule>
  </conditionalFormatting>
  <conditionalFormatting sqref="F14:H14">
    <cfRule type="expression" dxfId="2867" priority="1956" stopIfTrue="1">
      <formula>$C14=F$7</formula>
    </cfRule>
    <cfRule type="expression" dxfId="2866" priority="1957" stopIfTrue="1">
      <formula>$C14&lt;F$7</formula>
    </cfRule>
  </conditionalFormatting>
  <conditionalFormatting sqref="F18:H18">
    <cfRule type="expression" dxfId="2865" priority="266" stopIfTrue="1">
      <formula>$C18&lt;F$7</formula>
    </cfRule>
    <cfRule type="expression" dxfId="2864" priority="265" stopIfTrue="1">
      <formula>$C18=F$7</formula>
    </cfRule>
  </conditionalFormatting>
  <conditionalFormatting sqref="F19:H19">
    <cfRule type="expression" dxfId="2863" priority="294" stopIfTrue="1">
      <formula>$C19&lt;F$7</formula>
    </cfRule>
    <cfRule type="expression" dxfId="2862" priority="293" stopIfTrue="1">
      <formula>$C19=F$7</formula>
    </cfRule>
  </conditionalFormatting>
  <conditionalFormatting sqref="F20:H20">
    <cfRule type="expression" dxfId="2861" priority="325" stopIfTrue="1">
      <formula>$C20=F$7</formula>
    </cfRule>
    <cfRule type="expression" dxfId="2860" priority="326" stopIfTrue="1">
      <formula>$C20&lt;F$7</formula>
    </cfRule>
  </conditionalFormatting>
  <conditionalFormatting sqref="F21:H22">
    <cfRule type="expression" dxfId="2859" priority="362" stopIfTrue="1">
      <formula>$C21&lt;F$7</formula>
    </cfRule>
    <cfRule type="expression" dxfId="2858" priority="361" stopIfTrue="1">
      <formula>$C21=F$7</formula>
    </cfRule>
  </conditionalFormatting>
  <conditionalFormatting sqref="F23:H24">
    <cfRule type="expression" dxfId="2857" priority="442" stopIfTrue="1">
      <formula>$C23&lt;F$7</formula>
    </cfRule>
    <cfRule type="expression" dxfId="2856" priority="441" stopIfTrue="1">
      <formula>$C23=F$7</formula>
    </cfRule>
  </conditionalFormatting>
  <conditionalFormatting sqref="F25:H25">
    <cfRule type="expression" dxfId="2855" priority="526" stopIfTrue="1">
      <formula>$C25&lt;F$7</formula>
    </cfRule>
    <cfRule type="expression" dxfId="2854" priority="525" stopIfTrue="1">
      <formula>$C25=F$7</formula>
    </cfRule>
  </conditionalFormatting>
  <conditionalFormatting sqref="F47:H47">
    <cfRule type="expression" dxfId="2853" priority="1421" stopIfTrue="1">
      <formula>$C47&lt;F$7</formula>
    </cfRule>
    <cfRule type="expression" dxfId="2852" priority="1420" stopIfTrue="1">
      <formula>$C47=F$7</formula>
    </cfRule>
  </conditionalFormatting>
  <conditionalFormatting sqref="F50:H50">
    <cfRule type="expression" dxfId="2851" priority="1061" stopIfTrue="1">
      <formula>$C50=F$7</formula>
    </cfRule>
    <cfRule type="expression" dxfId="2850" priority="1062" stopIfTrue="1">
      <formula>$C50&lt;F$7</formula>
    </cfRule>
  </conditionalFormatting>
  <conditionalFormatting sqref="F51:H51">
    <cfRule type="expression" dxfId="2849" priority="1085" stopIfTrue="1">
      <formula>$C51=F$7</formula>
    </cfRule>
    <cfRule type="expression" dxfId="2848" priority="1086" stopIfTrue="1">
      <formula>$C51&lt;F$7</formula>
    </cfRule>
  </conditionalFormatting>
  <conditionalFormatting sqref="F52:H52">
    <cfRule type="expression" dxfId="2847" priority="1114" stopIfTrue="1">
      <formula>$C52&lt;F$7</formula>
    </cfRule>
    <cfRule type="expression" dxfId="2846" priority="1113" stopIfTrue="1">
      <formula>$C52=F$7</formula>
    </cfRule>
  </conditionalFormatting>
  <conditionalFormatting sqref="F53:H53">
    <cfRule type="expression" dxfId="2845" priority="1145" stopIfTrue="1">
      <formula>$C53=F$7</formula>
    </cfRule>
    <cfRule type="expression" dxfId="2844" priority="1146" stopIfTrue="1">
      <formula>$C53&lt;F$7</formula>
    </cfRule>
  </conditionalFormatting>
  <conditionalFormatting sqref="F54:H54">
    <cfRule type="expression" dxfId="2843" priority="1181" stopIfTrue="1">
      <formula>$C54=F$7</formula>
    </cfRule>
    <cfRule type="expression" dxfId="2842" priority="1182" stopIfTrue="1">
      <formula>$C54&lt;F$7</formula>
    </cfRule>
  </conditionalFormatting>
  <conditionalFormatting sqref="F55:H55">
    <cfRule type="expression" dxfId="2841" priority="1221" stopIfTrue="1">
      <formula>$C55=F$7</formula>
    </cfRule>
    <cfRule type="expression" dxfId="2840" priority="1222" stopIfTrue="1">
      <formula>$C55&lt;F$7</formula>
    </cfRule>
  </conditionalFormatting>
  <conditionalFormatting sqref="F56:H56">
    <cfRule type="expression" dxfId="2839" priority="1262" stopIfTrue="1">
      <formula>$C56&lt;F$7</formula>
    </cfRule>
    <cfRule type="expression" dxfId="2838" priority="1261" stopIfTrue="1">
      <formula>$C56=F$7</formula>
    </cfRule>
  </conditionalFormatting>
  <conditionalFormatting sqref="F57:H57">
    <cfRule type="expression" dxfId="2837" priority="1303" stopIfTrue="1">
      <formula>$C57=F$7</formula>
    </cfRule>
    <cfRule type="expression" dxfId="2836" priority="1304" stopIfTrue="1">
      <formula>$C57&lt;F$7</formula>
    </cfRule>
  </conditionalFormatting>
  <conditionalFormatting sqref="F58:H58">
    <cfRule type="expression" dxfId="2835" priority="1394" stopIfTrue="1">
      <formula>$C58=F$7</formula>
    </cfRule>
    <cfRule type="expression" dxfId="2834" priority="1395" stopIfTrue="1">
      <formula>$C58&lt;F$7</formula>
    </cfRule>
  </conditionalFormatting>
  <conditionalFormatting sqref="F80:H80 O91:Q91">
    <cfRule type="expression" dxfId="2833" priority="1016" stopIfTrue="1">
      <formula>$C80=F$7</formula>
    </cfRule>
    <cfRule type="expression" dxfId="2832" priority="1017" stopIfTrue="1">
      <formula>$C80&lt;F$7</formula>
    </cfRule>
  </conditionalFormatting>
  <conditionalFormatting sqref="F90:H90 J90:L90">
    <cfRule type="expression" dxfId="2831" priority="9" stopIfTrue="1">
      <formula>$C90=F$7</formula>
    </cfRule>
    <cfRule type="expression" dxfId="2830" priority="10" stopIfTrue="1">
      <formula>$C90&lt;F$7</formula>
    </cfRule>
  </conditionalFormatting>
  <conditionalFormatting sqref="F91:H91">
    <cfRule type="expression" dxfId="2829" priority="925" stopIfTrue="1">
      <formula>$C91&lt;F$7</formula>
    </cfRule>
    <cfRule type="expression" dxfId="2828" priority="924" stopIfTrue="1">
      <formula>$C91=F$7</formula>
    </cfRule>
  </conditionalFormatting>
  <conditionalFormatting sqref="F90:L90">
    <cfRule type="expression" dxfId="2827" priority="6" stopIfTrue="1">
      <formula>$C90&lt;F$7</formula>
    </cfRule>
    <cfRule type="expression" dxfId="2826" priority="5" stopIfTrue="1">
      <formula>$C90=F$7</formula>
    </cfRule>
  </conditionalFormatting>
  <conditionalFormatting sqref="F33:R33">
    <cfRule type="expression" dxfId="2825" priority="1902">
      <formula>$F$27=0</formula>
    </cfRule>
  </conditionalFormatting>
  <conditionalFormatting sqref="F66:R66">
    <cfRule type="expression" dxfId="2824" priority="1432">
      <formula>$F$27=0</formula>
    </cfRule>
  </conditionalFormatting>
  <conditionalFormatting sqref="F99:R99">
    <cfRule type="expression" dxfId="2823" priority="962">
      <formula>$F$27=0</formula>
    </cfRule>
  </conditionalFormatting>
  <conditionalFormatting sqref="G16">
    <cfRule type="cellIs" dxfId="2822" priority="19" operator="greaterThan">
      <formula>G15*120%</formula>
    </cfRule>
    <cfRule type="cellIs" dxfId="2821" priority="20" operator="between">
      <formula>G15*0.95</formula>
      <formula>G15*1.2</formula>
    </cfRule>
    <cfRule type="cellIs" dxfId="2820" priority="18" operator="lessThan">
      <formula>G15*95%</formula>
    </cfRule>
    <cfRule type="cellIs" dxfId="2819" priority="17" stopIfTrue="1" operator="equal">
      <formula>0</formula>
    </cfRule>
    <cfRule type="expression" priority="16">
      <formula>$C16=G$5</formula>
    </cfRule>
  </conditionalFormatting>
  <conditionalFormatting sqref="G48">
    <cfRule type="expression" dxfId="2818" priority="1" stopIfTrue="1">
      <formula>$C48=G$7</formula>
    </cfRule>
    <cfRule type="expression" dxfId="2817" priority="2" stopIfTrue="1">
      <formula>$C48&lt;G$7</formula>
    </cfRule>
  </conditionalFormatting>
  <conditionalFormatting sqref="G15:H15">
    <cfRule type="expression" dxfId="2816" priority="30" stopIfTrue="1">
      <formula>$C15&lt;G$7</formula>
    </cfRule>
    <cfRule type="expression" dxfId="2815" priority="29" stopIfTrue="1">
      <formula>$C15=G$7</formula>
    </cfRule>
  </conditionalFormatting>
  <conditionalFormatting sqref="G81:H81">
    <cfRule type="expression" dxfId="2814" priority="24" stopIfTrue="1">
      <formula>$C81&lt;G$7</formula>
    </cfRule>
    <cfRule type="expression" dxfId="2813" priority="23" stopIfTrue="1">
      <formula>$C81=G$7</formula>
    </cfRule>
  </conditionalFormatting>
  <conditionalFormatting sqref="H15">
    <cfRule type="expression" dxfId="2812" priority="135" stopIfTrue="1">
      <formula>$C15=H$7</formula>
    </cfRule>
    <cfRule type="expression" dxfId="2811" priority="136" stopIfTrue="1">
      <formula>$C15&lt;H$7</formula>
    </cfRule>
  </conditionalFormatting>
  <conditionalFormatting sqref="H16">
    <cfRule type="expression" dxfId="2810" priority="26" stopIfTrue="1">
      <formula>$C16&lt;H$7</formula>
    </cfRule>
    <cfRule type="expression" dxfId="2809" priority="25" stopIfTrue="1">
      <formula>$C16=H$7</formula>
    </cfRule>
  </conditionalFormatting>
  <conditionalFormatting sqref="H50">
    <cfRule type="expression" dxfId="2808" priority="1060" stopIfTrue="1">
      <formula>$C50&lt;H$7</formula>
    </cfRule>
    <cfRule type="expression" dxfId="2807" priority="1059" stopIfTrue="1">
      <formula>$C50=H$7</formula>
    </cfRule>
  </conditionalFormatting>
  <conditionalFormatting sqref="H82:H83">
    <cfRule type="expression" dxfId="2806" priority="22" stopIfTrue="1">
      <formula>$C82&lt;H$7</formula>
    </cfRule>
    <cfRule type="expression" dxfId="2805" priority="21" stopIfTrue="1">
      <formula>$C82=H$7</formula>
    </cfRule>
  </conditionalFormatting>
  <conditionalFormatting sqref="H84">
    <cfRule type="expression" dxfId="2804" priority="616" stopIfTrue="1">
      <formula>$C84&lt;H$7</formula>
    </cfRule>
    <cfRule type="expression" dxfId="2803" priority="615" stopIfTrue="1">
      <formula>$C84=H$7</formula>
    </cfRule>
  </conditionalFormatting>
  <conditionalFormatting sqref="H85">
    <cfRule type="expression" dxfId="2802" priority="644" stopIfTrue="1">
      <formula>$C85&lt;H$7</formula>
    </cfRule>
    <cfRule type="expression" dxfId="2801" priority="643" stopIfTrue="1">
      <formula>$C85=H$7</formula>
    </cfRule>
  </conditionalFormatting>
  <conditionalFormatting sqref="H86">
    <cfRule type="expression" dxfId="2800" priority="676" stopIfTrue="1">
      <formula>$C86&lt;H$7</formula>
    </cfRule>
    <cfRule type="expression" dxfId="2799" priority="675" stopIfTrue="1">
      <formula>$C86=H$7</formula>
    </cfRule>
  </conditionalFormatting>
  <conditionalFormatting sqref="H87:H88">
    <cfRule type="expression" dxfId="2798" priority="712" stopIfTrue="1">
      <formula>$C87&lt;H$7</formula>
    </cfRule>
    <cfRule type="expression" dxfId="2797" priority="711" stopIfTrue="1">
      <formula>$C87=H$7</formula>
    </cfRule>
  </conditionalFormatting>
  <conditionalFormatting sqref="H89">
    <cfRule type="expression" dxfId="2796" priority="792" stopIfTrue="1">
      <formula>$C89&lt;H$7</formula>
    </cfRule>
    <cfRule type="expression" dxfId="2795" priority="791" stopIfTrue="1">
      <formula>$C89=H$7</formula>
    </cfRule>
  </conditionalFormatting>
  <conditionalFormatting sqref="H16:I16">
    <cfRule type="expression" dxfId="2794" priority="27" stopIfTrue="1">
      <formula>$C16=H$7</formula>
    </cfRule>
    <cfRule type="expression" dxfId="2793" priority="28" stopIfTrue="1">
      <formula>$C16&lt;H$7</formula>
    </cfRule>
  </conditionalFormatting>
  <conditionalFormatting sqref="H17:I17">
    <cfRule type="cellIs" dxfId="2792" priority="14" operator="greaterThan">
      <formula>H16*120%</formula>
    </cfRule>
    <cfRule type="cellIs" dxfId="2791" priority="15" operator="between">
      <formula>H16*0.95</formula>
      <formula>H16*1.2</formula>
    </cfRule>
    <cfRule type="expression" priority="11">
      <formula>$C17=H$5</formula>
    </cfRule>
    <cfRule type="cellIs" dxfId="2790" priority="13" operator="lessThan">
      <formula>H16*95%</formula>
    </cfRule>
    <cfRule type="cellIs" dxfId="2789" priority="12" stopIfTrue="1" operator="equal">
      <formula>0</formula>
    </cfRule>
  </conditionalFormatting>
  <conditionalFormatting sqref="H18:I18">
    <cfRule type="expression" dxfId="2788" priority="262" stopIfTrue="1">
      <formula>$C18&lt;H$7</formula>
    </cfRule>
    <cfRule type="expression" dxfId="2787" priority="261" stopIfTrue="1">
      <formula>$C18=H$7</formula>
    </cfRule>
  </conditionalFormatting>
  <conditionalFormatting sqref="H19:I19">
    <cfRule type="expression" dxfId="2786" priority="290" stopIfTrue="1">
      <formula>$C19&lt;H$7</formula>
    </cfRule>
    <cfRule type="expression" dxfId="2785" priority="289" stopIfTrue="1">
      <formula>$C19=H$7</formula>
    </cfRule>
  </conditionalFormatting>
  <conditionalFormatting sqref="H20:I20">
    <cfRule type="expression" dxfId="2784" priority="322" stopIfTrue="1">
      <formula>$C20&lt;H$7</formula>
    </cfRule>
    <cfRule type="expression" dxfId="2783" priority="321" stopIfTrue="1">
      <formula>$C20=H$7</formula>
    </cfRule>
  </conditionalFormatting>
  <conditionalFormatting sqref="H21:I22">
    <cfRule type="expression" dxfId="2782" priority="357" stopIfTrue="1">
      <formula>$C21=H$7</formula>
    </cfRule>
    <cfRule type="expression" dxfId="2781" priority="358" stopIfTrue="1">
      <formula>$C21&lt;H$7</formula>
    </cfRule>
  </conditionalFormatting>
  <conditionalFormatting sqref="H23:I24">
    <cfRule type="expression" dxfId="2780" priority="437" stopIfTrue="1">
      <formula>$C23=H$7</formula>
    </cfRule>
    <cfRule type="expression" dxfId="2779" priority="438" stopIfTrue="1">
      <formula>$C23&lt;H$7</formula>
    </cfRule>
  </conditionalFormatting>
  <conditionalFormatting sqref="H25:I25">
    <cfRule type="expression" dxfId="2778" priority="521" stopIfTrue="1">
      <formula>$C25=H$7</formula>
    </cfRule>
    <cfRule type="expression" dxfId="2777" priority="522" stopIfTrue="1">
      <formula>$C25&lt;H$7</formula>
    </cfRule>
  </conditionalFormatting>
  <conditionalFormatting sqref="H51:I51">
    <cfRule type="expression" dxfId="2776" priority="1081" stopIfTrue="1">
      <formula>$C51=H$7</formula>
    </cfRule>
    <cfRule type="expression" dxfId="2775" priority="1082" stopIfTrue="1">
      <formula>$C51&lt;H$7</formula>
    </cfRule>
  </conditionalFormatting>
  <conditionalFormatting sqref="H52:I52">
    <cfRule type="expression" dxfId="2774" priority="1110" stopIfTrue="1">
      <formula>$C52&lt;H$7</formula>
    </cfRule>
    <cfRule type="expression" dxfId="2773" priority="1109" stopIfTrue="1">
      <formula>$C52=H$7</formula>
    </cfRule>
  </conditionalFormatting>
  <conditionalFormatting sqref="H53:I53">
    <cfRule type="expression" dxfId="2772" priority="1142" stopIfTrue="1">
      <formula>$C53&lt;H$7</formula>
    </cfRule>
    <cfRule type="expression" dxfId="2771" priority="1141" stopIfTrue="1">
      <formula>$C53=H$7</formula>
    </cfRule>
  </conditionalFormatting>
  <conditionalFormatting sqref="H54:I54">
    <cfRule type="expression" dxfId="2770" priority="1178" stopIfTrue="1">
      <formula>$C54&lt;H$7</formula>
    </cfRule>
    <cfRule type="expression" dxfId="2769" priority="1177" stopIfTrue="1">
      <formula>$C54=H$7</formula>
    </cfRule>
  </conditionalFormatting>
  <conditionalFormatting sqref="H55:I55">
    <cfRule type="expression" dxfId="2768" priority="1218" stopIfTrue="1">
      <formula>$C55&lt;H$7</formula>
    </cfRule>
    <cfRule type="expression" dxfId="2767" priority="1217" stopIfTrue="1">
      <formula>$C55=H$7</formula>
    </cfRule>
  </conditionalFormatting>
  <conditionalFormatting sqref="H56:I56">
    <cfRule type="expression" dxfId="2766" priority="1258" stopIfTrue="1">
      <formula>$C56&lt;H$7</formula>
    </cfRule>
    <cfRule type="expression" dxfId="2765" priority="1257" stopIfTrue="1">
      <formula>$C56=H$7</formula>
    </cfRule>
  </conditionalFormatting>
  <conditionalFormatting sqref="H57:I57">
    <cfRule type="expression" dxfId="2764" priority="1299" stopIfTrue="1">
      <formula>$C57=H$7</formula>
    </cfRule>
    <cfRule type="expression" dxfId="2763" priority="1300" stopIfTrue="1">
      <formula>$C57&lt;H$7</formula>
    </cfRule>
  </conditionalFormatting>
  <conditionalFormatting sqref="H58:I58">
    <cfRule type="expression" dxfId="2762" priority="1390" stopIfTrue="1">
      <formula>$C58=H$7</formula>
    </cfRule>
    <cfRule type="expression" dxfId="2761" priority="1391" stopIfTrue="1">
      <formula>$C58&lt;H$7</formula>
    </cfRule>
  </conditionalFormatting>
  <conditionalFormatting sqref="H84:I84">
    <cfRule type="expression" dxfId="2760" priority="612" stopIfTrue="1">
      <formula>$C84&lt;H$7</formula>
    </cfRule>
    <cfRule type="expression" dxfId="2759" priority="611" stopIfTrue="1">
      <formula>$C84=H$7</formula>
    </cfRule>
  </conditionalFormatting>
  <conditionalFormatting sqref="H85:I85">
    <cfRule type="expression" dxfId="2758" priority="640" stopIfTrue="1">
      <formula>$C85&lt;H$7</formula>
    </cfRule>
    <cfRule type="expression" dxfId="2757" priority="639" stopIfTrue="1">
      <formula>$C85=H$7</formula>
    </cfRule>
  </conditionalFormatting>
  <conditionalFormatting sqref="H86:I86">
    <cfRule type="expression" dxfId="2756" priority="672" stopIfTrue="1">
      <formula>$C86&lt;H$7</formula>
    </cfRule>
    <cfRule type="expression" dxfId="2755" priority="671" stopIfTrue="1">
      <formula>$C86=H$7</formula>
    </cfRule>
  </conditionalFormatting>
  <conditionalFormatting sqref="H87:I88">
    <cfRule type="expression" dxfId="2754" priority="707" stopIfTrue="1">
      <formula>$C87=H$7</formula>
    </cfRule>
    <cfRule type="expression" dxfId="2753" priority="708" stopIfTrue="1">
      <formula>$C87&lt;H$7</formula>
    </cfRule>
  </conditionalFormatting>
  <conditionalFormatting sqref="H89:I89">
    <cfRule type="expression" dxfId="2752" priority="787" stopIfTrue="1">
      <formula>$C89=H$7</formula>
    </cfRule>
    <cfRule type="expression" dxfId="2751" priority="788" stopIfTrue="1">
      <formula>$C89&lt;H$7</formula>
    </cfRule>
  </conditionalFormatting>
  <conditionalFormatting sqref="H91:I91">
    <cfRule type="expression" dxfId="2750" priority="921" stopIfTrue="1">
      <formula>$C91&lt;H$7</formula>
    </cfRule>
    <cfRule type="expression" dxfId="2749" priority="920" stopIfTrue="1">
      <formula>$C91=H$7</formula>
    </cfRule>
  </conditionalFormatting>
  <conditionalFormatting sqref="I15">
    <cfRule type="expression" dxfId="2748" priority="144" stopIfTrue="1">
      <formula>$C15&lt;I$7</formula>
    </cfRule>
    <cfRule type="expression" dxfId="2747" priority="143" stopIfTrue="1">
      <formula>$C15=I$7</formula>
    </cfRule>
  </conditionalFormatting>
  <conditionalFormatting sqref="I15:I16">
    <cfRule type="expression" dxfId="2746" priority="140" stopIfTrue="1">
      <formula>$C15&lt;I$7</formula>
    </cfRule>
    <cfRule type="expression" dxfId="2745" priority="139" stopIfTrue="1">
      <formula>$C15=I$7</formula>
    </cfRule>
  </conditionalFormatting>
  <conditionalFormatting sqref="I18">
    <cfRule type="expression" dxfId="2744" priority="259" stopIfTrue="1">
      <formula>$C18=I$7</formula>
    </cfRule>
    <cfRule type="expression" dxfId="2743" priority="260" stopIfTrue="1">
      <formula>$C18&lt;I$7</formula>
    </cfRule>
  </conditionalFormatting>
  <conditionalFormatting sqref="I50">
    <cfRule type="cellIs" dxfId="2742" priority="1359" stopIfTrue="1" operator="equal">
      <formula>0</formula>
    </cfRule>
    <cfRule type="expression" priority="1358">
      <formula>$C50=I$5</formula>
    </cfRule>
    <cfRule type="cellIs" dxfId="2741" priority="1360" operator="lessThan">
      <formula>I49*95%</formula>
    </cfRule>
    <cfRule type="cellIs" dxfId="2740" priority="1362" operator="between">
      <formula>I49*0.95</formula>
      <formula>I49*1.2</formula>
    </cfRule>
    <cfRule type="cellIs" dxfId="2739" priority="1361" operator="greaterThan">
      <formula>I49*120%</formula>
    </cfRule>
  </conditionalFormatting>
  <conditionalFormatting sqref="I51">
    <cfRule type="expression" dxfId="2738" priority="1080" stopIfTrue="1">
      <formula>$C51&lt;I$7</formula>
    </cfRule>
    <cfRule type="expression" dxfId="2737" priority="1079" stopIfTrue="1">
      <formula>$C51=I$7</formula>
    </cfRule>
  </conditionalFormatting>
  <conditionalFormatting sqref="I83">
    <cfRule type="cellIs" dxfId="2736" priority="107" operator="between">
      <formula>I82*0.95</formula>
      <formula>I82*1.2</formula>
    </cfRule>
    <cfRule type="cellIs" dxfId="2735" priority="106" operator="greaterThan">
      <formula>I82*120%</formula>
    </cfRule>
    <cfRule type="cellIs" dxfId="2734" priority="105" operator="lessThan">
      <formula>I82*95%</formula>
    </cfRule>
    <cfRule type="cellIs" dxfId="2733" priority="104" stopIfTrue="1" operator="equal">
      <formula>0</formula>
    </cfRule>
    <cfRule type="expression" priority="103">
      <formula>$C83=I$5</formula>
    </cfRule>
  </conditionalFormatting>
  <conditionalFormatting sqref="I84">
    <cfRule type="expression" dxfId="2732" priority="609" stopIfTrue="1">
      <formula>$C84=I$7</formula>
    </cfRule>
    <cfRule type="expression" dxfId="2731" priority="610" stopIfTrue="1">
      <formula>$C84&lt;I$7</formula>
    </cfRule>
  </conditionalFormatting>
  <conditionalFormatting sqref="I90">
    <cfRule type="expression" dxfId="2730" priority="4" stopIfTrue="1">
      <formula>$C90&lt;I$7</formula>
    </cfRule>
    <cfRule type="expression" dxfId="2729" priority="3" stopIfTrue="1">
      <formula>$C90=I$7</formula>
    </cfRule>
  </conditionalFormatting>
  <conditionalFormatting sqref="I19:J19">
    <cfRule type="expression" dxfId="2728" priority="285" stopIfTrue="1">
      <formula>$C19=I$7</formula>
    </cfRule>
    <cfRule type="expression" dxfId="2727" priority="286" stopIfTrue="1">
      <formula>$C19&lt;I$7</formula>
    </cfRule>
  </conditionalFormatting>
  <conditionalFormatting sqref="I20:J20">
    <cfRule type="expression" dxfId="2726" priority="317" stopIfTrue="1">
      <formula>$C20=I$7</formula>
    </cfRule>
    <cfRule type="expression" dxfId="2725" priority="318" stopIfTrue="1">
      <formula>$C20&lt;I$7</formula>
    </cfRule>
  </conditionalFormatting>
  <conditionalFormatting sqref="I21:J22">
    <cfRule type="expression" dxfId="2724" priority="354" stopIfTrue="1">
      <formula>$C21&lt;I$7</formula>
    </cfRule>
    <cfRule type="expression" dxfId="2723" priority="353" stopIfTrue="1">
      <formula>$C21=I$7</formula>
    </cfRule>
  </conditionalFormatting>
  <conditionalFormatting sqref="I23:J24">
    <cfRule type="expression" dxfId="2722" priority="433" stopIfTrue="1">
      <formula>$C23=I$7</formula>
    </cfRule>
    <cfRule type="expression" dxfId="2721" priority="434" stopIfTrue="1">
      <formula>$C23&lt;I$7</formula>
    </cfRule>
  </conditionalFormatting>
  <conditionalFormatting sqref="I25:J25">
    <cfRule type="expression" dxfId="2720" priority="517" stopIfTrue="1">
      <formula>$C25=I$7</formula>
    </cfRule>
    <cfRule type="expression" dxfId="2719" priority="518" stopIfTrue="1">
      <formula>$C25&lt;I$7</formula>
    </cfRule>
  </conditionalFormatting>
  <conditionalFormatting sqref="I52:J52">
    <cfRule type="expression" dxfId="2718" priority="1106" stopIfTrue="1">
      <formula>$C52&lt;I$7</formula>
    </cfRule>
    <cfRule type="expression" dxfId="2717" priority="1105" stopIfTrue="1">
      <formula>$C52=I$7</formula>
    </cfRule>
  </conditionalFormatting>
  <conditionalFormatting sqref="I53:J53">
    <cfRule type="expression" dxfId="2716" priority="1138" stopIfTrue="1">
      <formula>$C53&lt;I$7</formula>
    </cfRule>
    <cfRule type="expression" dxfId="2715" priority="1137" stopIfTrue="1">
      <formula>$C53=I$7</formula>
    </cfRule>
  </conditionalFormatting>
  <conditionalFormatting sqref="I54:J54">
    <cfRule type="expression" dxfId="2714" priority="1173" stopIfTrue="1">
      <formula>$C54=I$7</formula>
    </cfRule>
    <cfRule type="expression" dxfId="2713" priority="1174" stopIfTrue="1">
      <formula>$C54&lt;I$7</formula>
    </cfRule>
  </conditionalFormatting>
  <conditionalFormatting sqref="I55:J55">
    <cfRule type="expression" dxfId="2712" priority="1213" stopIfTrue="1">
      <formula>$C55=I$7</formula>
    </cfRule>
    <cfRule type="expression" dxfId="2711" priority="1214" stopIfTrue="1">
      <formula>$C55&lt;I$7</formula>
    </cfRule>
  </conditionalFormatting>
  <conditionalFormatting sqref="I56:J56">
    <cfRule type="expression" dxfId="2710" priority="1254" stopIfTrue="1">
      <formula>$C56&lt;I$7</formula>
    </cfRule>
    <cfRule type="expression" dxfId="2709" priority="1253" stopIfTrue="1">
      <formula>$C56=I$7</formula>
    </cfRule>
  </conditionalFormatting>
  <conditionalFormatting sqref="I57:J57">
    <cfRule type="expression" dxfId="2708" priority="1296" stopIfTrue="1">
      <formula>$C57&lt;I$7</formula>
    </cfRule>
    <cfRule type="expression" dxfId="2707" priority="1295" stopIfTrue="1">
      <formula>$C57=I$7</formula>
    </cfRule>
  </conditionalFormatting>
  <conditionalFormatting sqref="I58:J58">
    <cfRule type="expression" dxfId="2706" priority="1387" stopIfTrue="1">
      <formula>$C58&lt;I$7</formula>
    </cfRule>
    <cfRule type="expression" dxfId="2705" priority="1386" stopIfTrue="1">
      <formula>$C58=I$7</formula>
    </cfRule>
  </conditionalFormatting>
  <conditionalFormatting sqref="I63:J63">
    <cfRule type="cellIs" dxfId="2704" priority="1455" operator="greaterThan">
      <formula>$J$31</formula>
    </cfRule>
  </conditionalFormatting>
  <conditionalFormatting sqref="I85:J85">
    <cfRule type="expression" dxfId="2703" priority="635" stopIfTrue="1">
      <formula>$C85=I$7</formula>
    </cfRule>
    <cfRule type="expression" dxfId="2702" priority="636" stopIfTrue="1">
      <formula>$C85&lt;I$7</formula>
    </cfRule>
  </conditionalFormatting>
  <conditionalFormatting sqref="I86:J86">
    <cfRule type="expression" dxfId="2701" priority="668" stopIfTrue="1">
      <formula>$C86&lt;I$7</formula>
    </cfRule>
    <cfRule type="expression" dxfId="2700" priority="667" stopIfTrue="1">
      <formula>$C86=I$7</formula>
    </cfRule>
  </conditionalFormatting>
  <conditionalFormatting sqref="I87:J88">
    <cfRule type="expression" dxfId="2699" priority="704" stopIfTrue="1">
      <formula>$C87&lt;I$7</formula>
    </cfRule>
    <cfRule type="expression" dxfId="2698" priority="703" stopIfTrue="1">
      <formula>$C87=I$7</formula>
    </cfRule>
  </conditionalFormatting>
  <conditionalFormatting sqref="I89:J89">
    <cfRule type="expression" dxfId="2697" priority="784" stopIfTrue="1">
      <formula>$C89&lt;I$7</formula>
    </cfRule>
    <cfRule type="expression" dxfId="2696" priority="783" stopIfTrue="1">
      <formula>$C89=I$7</formula>
    </cfRule>
  </conditionalFormatting>
  <conditionalFormatting sqref="I91:J91">
    <cfRule type="expression" dxfId="2695" priority="917" stopIfTrue="1">
      <formula>$C91&lt;I$7</formula>
    </cfRule>
    <cfRule type="expression" dxfId="2694" priority="916" stopIfTrue="1">
      <formula>$C91=I$7</formula>
    </cfRule>
  </conditionalFormatting>
  <conditionalFormatting sqref="I96:J96">
    <cfRule type="cellIs" dxfId="2693" priority="985" operator="greaterThan">
      <formula>$J$31</formula>
    </cfRule>
  </conditionalFormatting>
  <conditionalFormatting sqref="J18">
    <cfRule type="cellIs" dxfId="2692" priority="83" operator="between">
      <formula>J17*0.95</formula>
      <formula>J17*1.2</formula>
    </cfRule>
    <cfRule type="expression" priority="79">
      <formula>$C18=J$5</formula>
    </cfRule>
    <cfRule type="cellIs" dxfId="2691" priority="81" operator="lessThan">
      <formula>J17*95%</formula>
    </cfRule>
    <cfRule type="cellIs" dxfId="2690" priority="82" operator="greaterThan">
      <formula>J17*120%</formula>
    </cfRule>
    <cfRule type="cellIs" dxfId="2689" priority="80" stopIfTrue="1" operator="equal">
      <formula>0</formula>
    </cfRule>
  </conditionalFormatting>
  <conditionalFormatting sqref="J19">
    <cfRule type="expression" dxfId="2688" priority="284" stopIfTrue="1">
      <formula>$C19&lt;J$7</formula>
    </cfRule>
    <cfRule type="expression" dxfId="2687" priority="283" stopIfTrue="1">
      <formula>$C19=J$7</formula>
    </cfRule>
  </conditionalFormatting>
  <conditionalFormatting sqref="J51">
    <cfRule type="cellIs" dxfId="2686" priority="1355" operator="between">
      <formula>J50*0.95</formula>
      <formula>J50*1.2</formula>
    </cfRule>
    <cfRule type="cellIs" dxfId="2685" priority="1354" operator="greaterThan">
      <formula>J50*120%</formula>
    </cfRule>
    <cfRule type="cellIs" dxfId="2684" priority="1353" operator="lessThan">
      <formula>J50*95%</formula>
    </cfRule>
    <cfRule type="expression" priority="1351">
      <formula>$C51=J$5</formula>
    </cfRule>
    <cfRule type="cellIs" dxfId="2683" priority="1352" stopIfTrue="1" operator="equal">
      <formula>0</formula>
    </cfRule>
  </conditionalFormatting>
  <conditionalFormatting sqref="J52">
    <cfRule type="expression" dxfId="2682" priority="1104" stopIfTrue="1">
      <formula>$C52&lt;J$7</formula>
    </cfRule>
    <cfRule type="expression" dxfId="2681" priority="1103" stopIfTrue="1">
      <formula>$C52=J$7</formula>
    </cfRule>
  </conditionalFormatting>
  <conditionalFormatting sqref="J84">
    <cfRule type="cellIs" dxfId="2680" priority="90" stopIfTrue="1" operator="equal">
      <formula>0</formula>
    </cfRule>
    <cfRule type="expression" priority="89">
      <formula>$C84=J$5</formula>
    </cfRule>
    <cfRule type="cellIs" dxfId="2679" priority="92" operator="greaterThan">
      <formula>J83*120%</formula>
    </cfRule>
    <cfRule type="cellIs" dxfId="2678" priority="93" operator="between">
      <formula>J83*0.95</formula>
      <formula>J83*1.2</formula>
    </cfRule>
    <cfRule type="cellIs" dxfId="2677" priority="91" operator="lessThan">
      <formula>J83*95%</formula>
    </cfRule>
  </conditionalFormatting>
  <conditionalFormatting sqref="J85">
    <cfRule type="expression" dxfId="2676" priority="634" stopIfTrue="1">
      <formula>$C85&lt;J$7</formula>
    </cfRule>
    <cfRule type="expression" dxfId="2675" priority="633" stopIfTrue="1">
      <formula>$C85=J$7</formula>
    </cfRule>
  </conditionalFormatting>
  <conditionalFormatting sqref="J20:K20">
    <cfRule type="expression" dxfId="2674" priority="313" stopIfTrue="1">
      <formula>$C20=J$7</formula>
    </cfRule>
    <cfRule type="expression" dxfId="2673" priority="314" stopIfTrue="1">
      <formula>$C20&lt;J$7</formula>
    </cfRule>
  </conditionalFormatting>
  <conditionalFormatting sqref="J21:K22">
    <cfRule type="expression" dxfId="2672" priority="349" stopIfTrue="1">
      <formula>$C21=J$7</formula>
    </cfRule>
    <cfRule type="expression" dxfId="2671" priority="350" stopIfTrue="1">
      <formula>$C21&lt;J$7</formula>
    </cfRule>
  </conditionalFormatting>
  <conditionalFormatting sqref="J23:K24">
    <cfRule type="expression" dxfId="2670" priority="430" stopIfTrue="1">
      <formula>$C23&lt;J$7</formula>
    </cfRule>
    <cfRule type="expression" dxfId="2669" priority="429" stopIfTrue="1">
      <formula>$C23=J$7</formula>
    </cfRule>
  </conditionalFormatting>
  <conditionalFormatting sqref="J25:K25">
    <cfRule type="expression" dxfId="2668" priority="514" stopIfTrue="1">
      <formula>$C25&lt;J$7</formula>
    </cfRule>
    <cfRule type="expression" dxfId="2667" priority="513" stopIfTrue="1">
      <formula>$C25=J$7</formula>
    </cfRule>
  </conditionalFormatting>
  <conditionalFormatting sqref="J53:K53">
    <cfRule type="expression" dxfId="2666" priority="1133" stopIfTrue="1">
      <formula>$C53=J$7</formula>
    </cfRule>
    <cfRule type="expression" dxfId="2665" priority="1134" stopIfTrue="1">
      <formula>$C53&lt;J$7</formula>
    </cfRule>
  </conditionalFormatting>
  <conditionalFormatting sqref="J54:K54">
    <cfRule type="expression" dxfId="2664" priority="1169" stopIfTrue="1">
      <formula>$C54=J$7</formula>
    </cfRule>
    <cfRule type="expression" dxfId="2663" priority="1170" stopIfTrue="1">
      <formula>$C54&lt;J$7</formula>
    </cfRule>
  </conditionalFormatting>
  <conditionalFormatting sqref="J55:K55">
    <cfRule type="expression" dxfId="2662" priority="1209" stopIfTrue="1">
      <formula>$C55=J$7</formula>
    </cfRule>
    <cfRule type="expression" dxfId="2661" priority="1210" stopIfTrue="1">
      <formula>$C55&lt;J$7</formula>
    </cfRule>
  </conditionalFormatting>
  <conditionalFormatting sqref="J56:K56">
    <cfRule type="expression" dxfId="2660" priority="1249" stopIfTrue="1">
      <formula>$C56=J$7</formula>
    </cfRule>
    <cfRule type="expression" dxfId="2659" priority="1250" stopIfTrue="1">
      <formula>$C56&lt;J$7</formula>
    </cfRule>
  </conditionalFormatting>
  <conditionalFormatting sqref="J57:K57">
    <cfRule type="expression" dxfId="2658" priority="1292" stopIfTrue="1">
      <formula>$C57&lt;J$7</formula>
    </cfRule>
    <cfRule type="expression" dxfId="2657" priority="1291" stopIfTrue="1">
      <formula>$C57=J$7</formula>
    </cfRule>
  </conditionalFormatting>
  <conditionalFormatting sqref="J58:K58">
    <cfRule type="expression" dxfId="2656" priority="1383" stopIfTrue="1">
      <formula>$C58&lt;J$7</formula>
    </cfRule>
    <cfRule type="expression" dxfId="2655" priority="1382" stopIfTrue="1">
      <formula>$C58=J$7</formula>
    </cfRule>
  </conditionalFormatting>
  <conditionalFormatting sqref="J86:K86">
    <cfRule type="expression" dxfId="2654" priority="663" stopIfTrue="1">
      <formula>$C86=J$7</formula>
    </cfRule>
    <cfRule type="expression" dxfId="2653" priority="664" stopIfTrue="1">
      <formula>$C86&lt;J$7</formula>
    </cfRule>
  </conditionalFormatting>
  <conditionalFormatting sqref="J87:K88">
    <cfRule type="expression" dxfId="2652" priority="699" stopIfTrue="1">
      <formula>$C87=J$7</formula>
    </cfRule>
    <cfRule type="expression" dxfId="2651" priority="700" stopIfTrue="1">
      <formula>$C87&lt;J$7</formula>
    </cfRule>
  </conditionalFormatting>
  <conditionalFormatting sqref="J89:K89">
    <cfRule type="expression" dxfId="2650" priority="779" stopIfTrue="1">
      <formula>$C89=J$7</formula>
    </cfRule>
    <cfRule type="expression" dxfId="2649" priority="780" stopIfTrue="1">
      <formula>$C89&lt;J$7</formula>
    </cfRule>
  </conditionalFormatting>
  <conditionalFormatting sqref="J91:K91">
    <cfRule type="expression" dxfId="2648" priority="913" stopIfTrue="1">
      <formula>$C91&lt;J$7</formula>
    </cfRule>
    <cfRule type="expression" dxfId="2647" priority="912" stopIfTrue="1">
      <formula>$C91=J$7</formula>
    </cfRule>
  </conditionalFormatting>
  <conditionalFormatting sqref="J15:N17">
    <cfRule type="expression" dxfId="2646" priority="204" stopIfTrue="1">
      <formula>$C15&lt;J$7</formula>
    </cfRule>
    <cfRule type="expression" dxfId="2645" priority="203" stopIfTrue="1">
      <formula>$C15=J$7</formula>
    </cfRule>
    <cfRule type="expression" dxfId="2644" priority="201" stopIfTrue="1">
      <formula>$C15=J$7</formula>
    </cfRule>
    <cfRule type="expression" dxfId="2643" priority="202" stopIfTrue="1">
      <formula>$C15&lt;J$7</formula>
    </cfRule>
  </conditionalFormatting>
  <conditionalFormatting sqref="J33:N33">
    <cfRule type="cellIs" dxfId="2642" priority="1911" operator="greaterThan">
      <formula>0</formula>
    </cfRule>
    <cfRule type="cellIs" dxfId="2641" priority="1912" operator="lessThan">
      <formula>0</formula>
    </cfRule>
  </conditionalFormatting>
  <conditionalFormatting sqref="J66:N66">
    <cfRule type="cellIs" dxfId="2640" priority="1442" operator="lessThan">
      <formula>0</formula>
    </cfRule>
    <cfRule type="cellIs" dxfId="2639" priority="1441" operator="greaterThan">
      <formula>0</formula>
    </cfRule>
  </conditionalFormatting>
  <conditionalFormatting sqref="J99:N99">
    <cfRule type="cellIs" dxfId="2638" priority="972" operator="lessThan">
      <formula>0</formula>
    </cfRule>
    <cfRule type="cellIs" dxfId="2637" priority="971" operator="greaterThan">
      <formula>0</formula>
    </cfRule>
  </conditionalFormatting>
  <conditionalFormatting sqref="K18">
    <cfRule type="expression" dxfId="2636" priority="189" stopIfTrue="1">
      <formula>$C18=K$7</formula>
    </cfRule>
    <cfRule type="expression" dxfId="2635" priority="191" stopIfTrue="1">
      <formula>$C18=K$7</formula>
    </cfRule>
    <cfRule type="expression" dxfId="2634" priority="192" stopIfTrue="1">
      <formula>$C18&lt;K$7</formula>
    </cfRule>
    <cfRule type="expression" dxfId="2633" priority="190" stopIfTrue="1">
      <formula>$C18&lt;K$7</formula>
    </cfRule>
  </conditionalFormatting>
  <conditionalFormatting sqref="K19">
    <cfRule type="cellIs" dxfId="2632" priority="76" operator="lessThan">
      <formula>K18*95%</formula>
    </cfRule>
    <cfRule type="cellIs" dxfId="2631" priority="75" stopIfTrue="1" operator="equal">
      <formula>0</formula>
    </cfRule>
    <cfRule type="expression" priority="74">
      <formula>$C19=K$5</formula>
    </cfRule>
    <cfRule type="cellIs" dxfId="2630" priority="78" operator="between">
      <formula>K18*0.95</formula>
      <formula>K18*1.2</formula>
    </cfRule>
    <cfRule type="cellIs" dxfId="2629" priority="77" operator="greaterThan">
      <formula>K18*120%</formula>
    </cfRule>
  </conditionalFormatting>
  <conditionalFormatting sqref="K20">
    <cfRule type="expression" dxfId="2628" priority="312" stopIfTrue="1">
      <formula>$C20&lt;K$7</formula>
    </cfRule>
    <cfRule type="expression" dxfId="2627" priority="311" stopIfTrue="1">
      <formula>$C20=K$7</formula>
    </cfRule>
  </conditionalFormatting>
  <conditionalFormatting sqref="K52">
    <cfRule type="cellIs" dxfId="2626" priority="1348" operator="between">
      <formula>K51*0.95</formula>
      <formula>K51*1.2</formula>
    </cfRule>
    <cfRule type="cellIs" dxfId="2625" priority="1347" operator="greaterThan">
      <formula>K51*120%</formula>
    </cfRule>
    <cfRule type="cellIs" dxfId="2624" priority="1346" operator="lessThan">
      <formula>K51*95%</formula>
    </cfRule>
    <cfRule type="expression" priority="1344">
      <formula>$C52=K$5</formula>
    </cfRule>
    <cfRule type="cellIs" dxfId="2623" priority="1345" stopIfTrue="1" operator="equal">
      <formula>0</formula>
    </cfRule>
  </conditionalFormatting>
  <conditionalFormatting sqref="K53">
    <cfRule type="expression" dxfId="2622" priority="1132" stopIfTrue="1">
      <formula>$C53&lt;K$7</formula>
    </cfRule>
    <cfRule type="expression" dxfId="2621" priority="1131" stopIfTrue="1">
      <formula>$C53=K$7</formula>
    </cfRule>
  </conditionalFormatting>
  <conditionalFormatting sqref="K85">
    <cfRule type="expression" priority="874">
      <formula>$C85=K$5</formula>
    </cfRule>
    <cfRule type="cellIs" dxfId="2620" priority="878" operator="between">
      <formula>K84*0.95</formula>
      <formula>K84*1.2</formula>
    </cfRule>
    <cfRule type="cellIs" dxfId="2619" priority="877" operator="greaterThan">
      <formula>K84*120%</formula>
    </cfRule>
    <cfRule type="cellIs" dxfId="2618" priority="876" operator="lessThan">
      <formula>K84*95%</formula>
    </cfRule>
    <cfRule type="cellIs" dxfId="2617" priority="875" stopIfTrue="1" operator="equal">
      <formula>0</formula>
    </cfRule>
  </conditionalFormatting>
  <conditionalFormatting sqref="K86">
    <cfRule type="expression" dxfId="2616" priority="662" stopIfTrue="1">
      <formula>$C86&lt;K$7</formula>
    </cfRule>
    <cfRule type="expression" dxfId="2615" priority="661" stopIfTrue="1">
      <formula>$C86=K$7</formula>
    </cfRule>
  </conditionalFormatting>
  <conditionalFormatting sqref="K21:L22">
    <cfRule type="expression" dxfId="2614" priority="345" stopIfTrue="1">
      <formula>$C21=K$7</formula>
    </cfRule>
    <cfRule type="expression" dxfId="2613" priority="346" stopIfTrue="1">
      <formula>$C21&lt;K$7</formula>
    </cfRule>
  </conditionalFormatting>
  <conditionalFormatting sqref="K23:L24">
    <cfRule type="expression" dxfId="2612" priority="425" stopIfTrue="1">
      <formula>$C23=K$7</formula>
    </cfRule>
    <cfRule type="expression" dxfId="2611" priority="426" stopIfTrue="1">
      <formula>$C23&lt;K$7</formula>
    </cfRule>
  </conditionalFormatting>
  <conditionalFormatting sqref="K25:L25">
    <cfRule type="expression" dxfId="2610" priority="510" stopIfTrue="1">
      <formula>$C25&lt;K$7</formula>
    </cfRule>
    <cfRule type="expression" dxfId="2609" priority="509" stopIfTrue="1">
      <formula>$C25=K$7</formula>
    </cfRule>
  </conditionalFormatting>
  <conditionalFormatting sqref="K54:L54">
    <cfRule type="expression" dxfId="2608" priority="1166" stopIfTrue="1">
      <formula>$C54&lt;K$7</formula>
    </cfRule>
    <cfRule type="expression" dxfId="2607" priority="1165" stopIfTrue="1">
      <formula>$C54=K$7</formula>
    </cfRule>
  </conditionalFormatting>
  <conditionalFormatting sqref="K55:L55">
    <cfRule type="expression" dxfId="2606" priority="1206" stopIfTrue="1">
      <formula>$C55&lt;K$7</formula>
    </cfRule>
    <cfRule type="expression" dxfId="2605" priority="1205" stopIfTrue="1">
      <formula>$C55=K$7</formula>
    </cfRule>
  </conditionalFormatting>
  <conditionalFormatting sqref="K56:L56">
    <cfRule type="expression" dxfId="2604" priority="1245" stopIfTrue="1">
      <formula>$C56=K$7</formula>
    </cfRule>
    <cfRule type="expression" dxfId="2603" priority="1246" stopIfTrue="1">
      <formula>$C56&lt;K$7</formula>
    </cfRule>
  </conditionalFormatting>
  <conditionalFormatting sqref="K57:L57">
    <cfRule type="expression" dxfId="2602" priority="1287" stopIfTrue="1">
      <formula>$C57=K$7</formula>
    </cfRule>
    <cfRule type="expression" dxfId="2601" priority="1288" stopIfTrue="1">
      <formula>$C57&lt;K$7</formula>
    </cfRule>
  </conditionalFormatting>
  <conditionalFormatting sqref="K58:L58">
    <cfRule type="expression" dxfId="2600" priority="1379" stopIfTrue="1">
      <formula>$C58&lt;K$7</formula>
    </cfRule>
    <cfRule type="expression" dxfId="2599" priority="1378" stopIfTrue="1">
      <formula>$C58=K$7</formula>
    </cfRule>
  </conditionalFormatting>
  <conditionalFormatting sqref="K87:L88">
    <cfRule type="expression" dxfId="2598" priority="695" stopIfTrue="1">
      <formula>$C87=K$7</formula>
    </cfRule>
    <cfRule type="expression" dxfId="2597" priority="696" stopIfTrue="1">
      <formula>$C87&lt;K$7</formula>
    </cfRule>
  </conditionalFormatting>
  <conditionalFormatting sqref="K89:L89">
    <cfRule type="expression" dxfId="2596" priority="775" stopIfTrue="1">
      <formula>$C89=K$7</formula>
    </cfRule>
    <cfRule type="expression" dxfId="2595" priority="776" stopIfTrue="1">
      <formula>$C89&lt;K$7</formula>
    </cfRule>
  </conditionalFormatting>
  <conditionalFormatting sqref="K91:L91">
    <cfRule type="expression" dxfId="2594" priority="909" stopIfTrue="1">
      <formula>$C91&lt;K$7</formula>
    </cfRule>
    <cfRule type="expression" dxfId="2593" priority="908" stopIfTrue="1">
      <formula>$C91=K$7</formula>
    </cfRule>
  </conditionalFormatting>
  <conditionalFormatting sqref="K33:N33">
    <cfRule type="expression" dxfId="2592" priority="1921" stopIfTrue="1">
      <formula>K$27=0</formula>
    </cfRule>
  </conditionalFormatting>
  <conditionalFormatting sqref="K45:N51">
    <cfRule type="expression" dxfId="2591" priority="1357" stopIfTrue="1">
      <formula>$C45&lt;K$7</formula>
    </cfRule>
    <cfRule type="expression" dxfId="2590" priority="1356" stopIfTrue="1">
      <formula>$C45=K$7</formula>
    </cfRule>
  </conditionalFormatting>
  <conditionalFormatting sqref="K66:N66">
    <cfRule type="expression" dxfId="2589" priority="1451" stopIfTrue="1">
      <formula>K$27=0</formula>
    </cfRule>
  </conditionalFormatting>
  <conditionalFormatting sqref="K99:N99">
    <cfRule type="expression" dxfId="2588" priority="981" stopIfTrue="1">
      <formula>K$27=0</formula>
    </cfRule>
  </conditionalFormatting>
  <conditionalFormatting sqref="K63:Q63">
    <cfRule type="cellIs" dxfId="2587" priority="1457" operator="greaterThan">
      <formula>0</formula>
    </cfRule>
    <cfRule type="cellIs" dxfId="2586" priority="1458" operator="lessThan">
      <formula>0</formula>
    </cfRule>
  </conditionalFormatting>
  <conditionalFormatting sqref="K78:Q84 L85:Q85 M86:Q86 O87:Q87 P88:Q88 Q89">
    <cfRule type="expression" dxfId="2585" priority="97" stopIfTrue="1">
      <formula>$C78&lt;K$7</formula>
    </cfRule>
    <cfRule type="expression" dxfId="2584" priority="96" stopIfTrue="1">
      <formula>$C78=K$7</formula>
    </cfRule>
  </conditionalFormatting>
  <conditionalFormatting sqref="K96:Q96">
    <cfRule type="cellIs" dxfId="2583" priority="987" operator="greaterThan">
      <formula>0</formula>
    </cfRule>
    <cfRule type="cellIs" dxfId="2582" priority="988" operator="lessThan">
      <formula>0</formula>
    </cfRule>
  </conditionalFormatting>
  <conditionalFormatting sqref="L20">
    <cfRule type="cellIs" dxfId="2581" priority="68" operator="between">
      <formula>L19*0.95</formula>
      <formula>L19*1.2</formula>
    </cfRule>
    <cfRule type="cellIs" dxfId="2580" priority="67" operator="greaterThan">
      <formula>L19*120%</formula>
    </cfRule>
    <cfRule type="cellIs" dxfId="2579" priority="66" operator="lessThan">
      <formula>L19*95%</formula>
    </cfRule>
    <cfRule type="expression" priority="64">
      <formula>$C20=L$5</formula>
    </cfRule>
    <cfRule type="cellIs" dxfId="2578" priority="65" stopIfTrue="1" operator="equal">
      <formula>0</formula>
    </cfRule>
  </conditionalFormatting>
  <conditionalFormatting sqref="L21">
    <cfRule type="expression" dxfId="2577" priority="344" stopIfTrue="1">
      <formula>$C21&lt;L$7</formula>
    </cfRule>
    <cfRule type="expression" dxfId="2576" priority="343" stopIfTrue="1">
      <formula>$C21=L$7</formula>
    </cfRule>
  </conditionalFormatting>
  <conditionalFormatting sqref="L22:L23">
    <cfRule type="expression" dxfId="2575" priority="386" stopIfTrue="1">
      <formula>$C22&lt;L$7</formula>
    </cfRule>
    <cfRule type="expression" dxfId="2574" priority="385" stopIfTrue="1">
      <formula>$C22=L$7</formula>
    </cfRule>
  </conditionalFormatting>
  <conditionalFormatting sqref="L24:L25">
    <cfRule type="expression" dxfId="2573" priority="467" stopIfTrue="1">
      <formula>$C24=L$7</formula>
    </cfRule>
    <cfRule type="expression" dxfId="2572" priority="468" stopIfTrue="1">
      <formula>$C24&lt;L$7</formula>
    </cfRule>
  </conditionalFormatting>
  <conditionalFormatting sqref="L53">
    <cfRule type="cellIs" dxfId="2571" priority="1343" operator="between">
      <formula>L52*0.95</formula>
      <formula>L52*1.2</formula>
    </cfRule>
    <cfRule type="cellIs" dxfId="2570" priority="1342" operator="greaterThan">
      <formula>L52*120%</formula>
    </cfRule>
    <cfRule type="cellIs" dxfId="2569" priority="1341" operator="lessThan">
      <formula>L52*95%</formula>
    </cfRule>
    <cfRule type="cellIs" dxfId="2568" priority="1340" stopIfTrue="1" operator="equal">
      <formula>0</formula>
    </cfRule>
    <cfRule type="expression" priority="1339">
      <formula>$C53=L$5</formula>
    </cfRule>
  </conditionalFormatting>
  <conditionalFormatting sqref="L54">
    <cfRule type="expression" dxfId="2567" priority="1164" stopIfTrue="1">
      <formula>$C54&lt;L$7</formula>
    </cfRule>
    <cfRule type="expression" dxfId="2566" priority="1163" stopIfTrue="1">
      <formula>$C54=L$7</formula>
    </cfRule>
  </conditionalFormatting>
  <conditionalFormatting sqref="L86">
    <cfRule type="expression" priority="69">
      <formula>$C86=L$5</formula>
    </cfRule>
    <cfRule type="cellIs" dxfId="2565" priority="70" stopIfTrue="1" operator="equal">
      <formula>0</formula>
    </cfRule>
    <cfRule type="cellIs" dxfId="2564" priority="73" operator="between">
      <formula>L85*0.95</formula>
      <formula>L85*1.2</formula>
    </cfRule>
    <cfRule type="cellIs" dxfId="2563" priority="72" operator="greaterThan">
      <formula>L85*120%</formula>
    </cfRule>
    <cfRule type="cellIs" dxfId="2562" priority="71" operator="lessThan">
      <formula>L85*95%</formula>
    </cfRule>
  </conditionalFormatting>
  <conditionalFormatting sqref="L87">
    <cfRule type="expression" dxfId="2561" priority="694" stopIfTrue="1">
      <formula>$C87&lt;L$7</formula>
    </cfRule>
    <cfRule type="expression" dxfId="2560" priority="693" stopIfTrue="1">
      <formula>$C87=L$7</formula>
    </cfRule>
  </conditionalFormatting>
  <conditionalFormatting sqref="L88:L89">
    <cfRule type="expression" dxfId="2559" priority="736" stopIfTrue="1">
      <formula>$C88&lt;L$7</formula>
    </cfRule>
    <cfRule type="expression" dxfId="2558" priority="735" stopIfTrue="1">
      <formula>$C88=L$7</formula>
    </cfRule>
  </conditionalFormatting>
  <conditionalFormatting sqref="L91">
    <cfRule type="expression" dxfId="2557" priority="907" stopIfTrue="1">
      <formula>$C91&lt;L$7</formula>
    </cfRule>
    <cfRule type="expression" dxfId="2556" priority="906" stopIfTrue="1">
      <formula>$C91=L$7</formula>
    </cfRule>
  </conditionalFormatting>
  <conditionalFormatting sqref="L18:N19">
    <cfRule type="expression" dxfId="2555" priority="200" stopIfTrue="1">
      <formula>$C18&lt;L$7</formula>
    </cfRule>
    <cfRule type="expression" dxfId="2554" priority="199" stopIfTrue="1">
      <formula>$C18=L$7</formula>
    </cfRule>
    <cfRule type="expression" dxfId="2553" priority="198" stopIfTrue="1">
      <formula>$C18&lt;L$7</formula>
    </cfRule>
    <cfRule type="expression" dxfId="2552" priority="197" stopIfTrue="1">
      <formula>$C18=L$7</formula>
    </cfRule>
  </conditionalFormatting>
  <conditionalFormatting sqref="L52:N52">
    <cfRule type="expression" dxfId="2551" priority="1349" stopIfTrue="1">
      <formula>$C52=L$7</formula>
    </cfRule>
    <cfRule type="expression" dxfId="2550" priority="1350" stopIfTrue="1">
      <formula>$C52&lt;L$7</formula>
    </cfRule>
  </conditionalFormatting>
  <conditionalFormatting sqref="L55:N55">
    <cfRule type="expression" dxfId="2549" priority="1200" stopIfTrue="1">
      <formula>$C55&lt;L$7</formula>
    </cfRule>
    <cfRule type="expression" dxfId="2548" priority="1199" stopIfTrue="1">
      <formula>$C55=L$7</formula>
    </cfRule>
  </conditionalFormatting>
  <conditionalFormatting sqref="L56:O56">
    <cfRule type="expression" dxfId="2547" priority="1242" stopIfTrue="1">
      <formula>$C56&lt;L$7</formula>
    </cfRule>
    <cfRule type="expression" dxfId="2546" priority="1241" stopIfTrue="1">
      <formula>$C56=L$7</formula>
    </cfRule>
  </conditionalFormatting>
  <conditionalFormatting sqref="L57:P57">
    <cfRule type="expression" dxfId="2545" priority="1281" stopIfTrue="1">
      <formula>$C57=L$7</formula>
    </cfRule>
    <cfRule type="expression" dxfId="2544" priority="1282" stopIfTrue="1">
      <formula>$C57&lt;L$7</formula>
    </cfRule>
  </conditionalFormatting>
  <conditionalFormatting sqref="L58:Q58">
    <cfRule type="expression" dxfId="2543" priority="1375" stopIfTrue="1">
      <formula>$C58&lt;L$7</formula>
    </cfRule>
    <cfRule type="expression" dxfId="2542" priority="1374" stopIfTrue="1">
      <formula>$C58=L$7</formula>
    </cfRule>
  </conditionalFormatting>
  <conditionalFormatting sqref="M20:N20">
    <cfRule type="expression" dxfId="2541" priority="195" stopIfTrue="1">
      <formula>$C20=M$7</formula>
    </cfRule>
    <cfRule type="expression" dxfId="2540" priority="194" stopIfTrue="1">
      <formula>$C20&lt;M$7</formula>
    </cfRule>
    <cfRule type="expression" dxfId="2539" priority="193" stopIfTrue="1">
      <formula>$C20=M$7</formula>
    </cfRule>
    <cfRule type="expression" dxfId="2538" priority="196" stopIfTrue="1">
      <formula>$C20&lt;M$7</formula>
    </cfRule>
  </conditionalFormatting>
  <conditionalFormatting sqref="M21:N21">
    <cfRule type="cellIs" dxfId="2537" priority="55" stopIfTrue="1" operator="equal">
      <formula>0</formula>
    </cfRule>
    <cfRule type="cellIs" dxfId="2536" priority="56" operator="lessThan">
      <formula>M20*95%</formula>
    </cfRule>
    <cfRule type="cellIs" dxfId="2535" priority="57" operator="greaterThan">
      <formula>M20*120%</formula>
    </cfRule>
    <cfRule type="cellIs" dxfId="2534" priority="58" operator="between">
      <formula>M20*0.95</formula>
      <formula>M20*1.2</formula>
    </cfRule>
    <cfRule type="expression" priority="54">
      <formula>$C21=M$5</formula>
    </cfRule>
  </conditionalFormatting>
  <conditionalFormatting sqref="M53:N53">
    <cfRule type="expression" dxfId="2533" priority="1337" stopIfTrue="1">
      <formula>$C53=M$7</formula>
    </cfRule>
    <cfRule type="expression" dxfId="2532" priority="1338" stopIfTrue="1">
      <formula>$C53&lt;M$7</formula>
    </cfRule>
  </conditionalFormatting>
  <conditionalFormatting sqref="M54:N54">
    <cfRule type="cellIs" dxfId="2531" priority="1333" stopIfTrue="1" operator="equal">
      <formula>0</formula>
    </cfRule>
    <cfRule type="cellIs" dxfId="2530" priority="1334" operator="lessThan">
      <formula>M53*95%</formula>
    </cfRule>
    <cfRule type="expression" priority="1332">
      <formula>$C54=M$5</formula>
    </cfRule>
    <cfRule type="cellIs" dxfId="2529" priority="1336" operator="between">
      <formula>M53*0.95</formula>
      <formula>M53*1.2</formula>
    </cfRule>
    <cfRule type="cellIs" dxfId="2528" priority="1335" operator="greaterThan">
      <formula>M53*120%</formula>
    </cfRule>
  </conditionalFormatting>
  <conditionalFormatting sqref="M55:N56">
    <cfRule type="expression" dxfId="2527" priority="1201" stopIfTrue="1">
      <formula>$C55=M$7</formula>
    </cfRule>
    <cfRule type="expression" dxfId="2526" priority="1202" stopIfTrue="1">
      <formula>$C55&lt;M$7</formula>
    </cfRule>
  </conditionalFormatting>
  <conditionalFormatting sqref="M57:N58">
    <cfRule type="expression" dxfId="2525" priority="1283" stopIfTrue="1">
      <formula>$C57=M$7</formula>
    </cfRule>
    <cfRule type="expression" dxfId="2524" priority="1284" stopIfTrue="1">
      <formula>$C57&lt;M$7</formula>
    </cfRule>
  </conditionalFormatting>
  <conditionalFormatting sqref="M87:N87">
    <cfRule type="cellIs" dxfId="2523" priority="61" operator="lessThan">
      <formula>M86*95%</formula>
    </cfRule>
    <cfRule type="cellIs" dxfId="2522" priority="62" operator="greaterThan">
      <formula>M86*120%</formula>
    </cfRule>
    <cfRule type="cellIs" dxfId="2521" priority="63" operator="between">
      <formula>M86*0.95</formula>
      <formula>M86*1.2</formula>
    </cfRule>
    <cfRule type="cellIs" dxfId="2520" priority="60" stopIfTrue="1" operator="equal">
      <formula>0</formula>
    </cfRule>
    <cfRule type="expression" priority="59">
      <formula>$C87=M$5</formula>
    </cfRule>
  </conditionalFormatting>
  <conditionalFormatting sqref="O22">
    <cfRule type="cellIs" dxfId="2519" priority="48" operator="between">
      <formula>O21*0.95</formula>
      <formula>O21*1.2</formula>
    </cfRule>
    <cfRule type="cellIs" dxfId="2518" priority="47" operator="greaterThan">
      <formula>O21*120%</formula>
    </cfRule>
    <cfRule type="cellIs" dxfId="2517" priority="46" operator="lessThan">
      <formula>O21*95%</formula>
    </cfRule>
    <cfRule type="cellIs" dxfId="2516" priority="45" stopIfTrue="1" operator="equal">
      <formula>0</formula>
    </cfRule>
    <cfRule type="expression" priority="44">
      <formula>$C22=O$5</formula>
    </cfRule>
  </conditionalFormatting>
  <conditionalFormatting sqref="O23">
    <cfRule type="expression" dxfId="2515" priority="460" stopIfTrue="1">
      <formula>$C23&lt;O$7</formula>
    </cfRule>
    <cfRule type="expression" dxfId="2514" priority="459" stopIfTrue="1">
      <formula>$C23=O$7</formula>
    </cfRule>
  </conditionalFormatting>
  <conditionalFormatting sqref="O55 P56 Q57 R58">
    <cfRule type="expression" priority="1479">
      <formula>$C55=O$5</formula>
    </cfRule>
  </conditionalFormatting>
  <conditionalFormatting sqref="O55">
    <cfRule type="cellIs" dxfId="2513" priority="1331" operator="between">
      <formula>O54*0.95</formula>
      <formula>O54*1.2</formula>
    </cfRule>
    <cfRule type="cellIs" dxfId="2512" priority="1330" operator="greaterThan">
      <formula>O54*120%</formula>
    </cfRule>
    <cfRule type="cellIs" dxfId="2511" priority="1329" stopIfTrue="1" operator="equal">
      <formula>0</formula>
    </cfRule>
  </conditionalFormatting>
  <conditionalFormatting sqref="O88">
    <cfRule type="cellIs" dxfId="2510" priority="53" operator="between">
      <formula>O87*0.95</formula>
      <formula>O87*1.2</formula>
    </cfRule>
    <cfRule type="cellIs" dxfId="2509" priority="52" operator="greaterThan">
      <formula>O87*120%</formula>
    </cfRule>
    <cfRule type="cellIs" dxfId="2508" priority="51" operator="lessThan">
      <formula>O87*95%</formula>
    </cfRule>
    <cfRule type="cellIs" dxfId="2507" priority="50" stopIfTrue="1" operator="equal">
      <formula>0</formula>
    </cfRule>
    <cfRule type="expression" priority="49">
      <formula>$C88=O$5</formula>
    </cfRule>
  </conditionalFormatting>
  <conditionalFormatting sqref="O89">
    <cfRule type="expression" dxfId="2506" priority="809" stopIfTrue="1">
      <formula>$C89=O$7</formula>
    </cfRule>
    <cfRule type="expression" dxfId="2505" priority="810" stopIfTrue="1">
      <formula>$C89&lt;O$7</formula>
    </cfRule>
  </conditionalFormatting>
  <conditionalFormatting sqref="O90:P90">
    <cfRule type="expression" dxfId="2504" priority="851" stopIfTrue="1">
      <formula>$C90=O$7</formula>
    </cfRule>
    <cfRule type="expression" dxfId="2503" priority="852" stopIfTrue="1">
      <formula>$C90&lt;O$7</formula>
    </cfRule>
  </conditionalFormatting>
  <conditionalFormatting sqref="O45:Q54 P55:Q55 Q56">
    <cfRule type="expression" dxfId="2502" priority="1486" stopIfTrue="1">
      <formula>$C45=O$7</formula>
    </cfRule>
    <cfRule type="expression" dxfId="2501" priority="1487" stopIfTrue="1">
      <formula>$C45&lt;O$7</formula>
    </cfRule>
  </conditionalFormatting>
  <conditionalFormatting sqref="O15:R20 O21 P21:R22 Q23:R23 R24">
    <cfRule type="expression" dxfId="2500" priority="207" stopIfTrue="1">
      <formula>$C15=O$7</formula>
    </cfRule>
    <cfRule type="expression" dxfId="2499" priority="208" stopIfTrue="1">
      <formula>$C15&lt;O$7</formula>
    </cfRule>
  </conditionalFormatting>
  <conditionalFormatting sqref="O15:R20 O21 P21:R22 Q23:R23">
    <cfRule type="expression" dxfId="2498" priority="205" stopIfTrue="1">
      <formula>$C15=O$7</formula>
    </cfRule>
    <cfRule type="expression" dxfId="2497" priority="206" stopIfTrue="1">
      <formula>$C15&lt;O$7</formula>
    </cfRule>
  </conditionalFormatting>
  <conditionalFormatting sqref="O24:R24">
    <cfRule type="expression" dxfId="2496" priority="152" stopIfTrue="1">
      <formula>$C24&lt;O$7</formula>
    </cfRule>
    <cfRule type="expression" dxfId="2495" priority="151" stopIfTrue="1">
      <formula>$C24=O$7</formula>
    </cfRule>
  </conditionalFormatting>
  <conditionalFormatting sqref="O25:R25">
    <cfRule type="expression" dxfId="2494" priority="147" stopIfTrue="1">
      <formula>$C25=O$7</formula>
    </cfRule>
    <cfRule type="expression" dxfId="2493" priority="148" stopIfTrue="1">
      <formula>$C25&lt;O$7</formula>
    </cfRule>
  </conditionalFormatting>
  <conditionalFormatting sqref="O33:R33">
    <cfRule type="expression" dxfId="2492" priority="1906" stopIfTrue="1">
      <formula>O$27=0</formula>
    </cfRule>
    <cfRule type="cellIs" dxfId="2491" priority="1907" operator="greaterThan">
      <formula>0</formula>
    </cfRule>
    <cfRule type="cellIs" dxfId="2490" priority="1908" operator="lessThan">
      <formula>0</formula>
    </cfRule>
  </conditionalFormatting>
  <conditionalFormatting sqref="O66:R66">
    <cfRule type="expression" dxfId="2489" priority="1436" stopIfTrue="1">
      <formula>O$27=0</formula>
    </cfRule>
    <cfRule type="cellIs" dxfId="2488" priority="1437" operator="greaterThan">
      <formula>0</formula>
    </cfRule>
    <cfRule type="cellIs" dxfId="2487" priority="1438" operator="lessThan">
      <formula>0</formula>
    </cfRule>
  </conditionalFormatting>
  <conditionalFormatting sqref="O99:R99">
    <cfRule type="expression" dxfId="2486" priority="966" stopIfTrue="1">
      <formula>O$27=0</formula>
    </cfRule>
    <cfRule type="cellIs" dxfId="2485" priority="968" operator="lessThan">
      <formula>0</formula>
    </cfRule>
    <cfRule type="cellIs" dxfId="2484" priority="967" operator="greaterThan">
      <formula>0</formula>
    </cfRule>
  </conditionalFormatting>
  <conditionalFormatting sqref="P23">
    <cfRule type="expression" priority="31">
      <formula>$C23=P$5</formula>
    </cfRule>
    <cfRule type="cellIs" dxfId="2483" priority="35" operator="between">
      <formula>P22*0.95</formula>
      <formula>P22*1.2</formula>
    </cfRule>
    <cfRule type="cellIs" dxfId="2482" priority="34" operator="greaterThan">
      <formula>P22*120%</formula>
    </cfRule>
    <cfRule type="cellIs" dxfId="2481" priority="33" operator="lessThan">
      <formula>P22*95%</formula>
    </cfRule>
    <cfRule type="cellIs" dxfId="2480" priority="32" stopIfTrue="1" operator="equal">
      <formula>0</formula>
    </cfRule>
  </conditionalFormatting>
  <conditionalFormatting sqref="P56">
    <cfRule type="cellIs" dxfId="2479" priority="1328" operator="between">
      <formula>P55*0.95</formula>
      <formula>P55*1.2</formula>
    </cfRule>
    <cfRule type="cellIs" dxfId="2478" priority="1326" stopIfTrue="1" operator="equal">
      <formula>0</formula>
    </cfRule>
    <cfRule type="cellIs" dxfId="2477" priority="1327" operator="greaterThan">
      <formula>P55*120%</formula>
    </cfRule>
  </conditionalFormatting>
  <conditionalFormatting sqref="P89">
    <cfRule type="cellIs" dxfId="2476" priority="42" operator="greaterThan">
      <formula>P88*120%</formula>
    </cfRule>
    <cfRule type="cellIs" dxfId="2475" priority="41" operator="lessThan">
      <formula>P88*95%</formula>
    </cfRule>
    <cfRule type="expression" priority="39">
      <formula>$C89=P$5</formula>
    </cfRule>
    <cfRule type="cellIs" dxfId="2474" priority="40" stopIfTrue="1" operator="equal">
      <formula>0</formula>
    </cfRule>
    <cfRule type="cellIs" dxfId="2473" priority="43" operator="between">
      <formula>P88*0.95</formula>
      <formula>P88*1.2</formula>
    </cfRule>
  </conditionalFormatting>
  <conditionalFormatting sqref="Q24">
    <cfRule type="expression" dxfId="2472" priority="149" stopIfTrue="1">
      <formula>$C24=Q$7</formula>
    </cfRule>
    <cfRule type="expression" dxfId="2471" priority="150" stopIfTrue="1">
      <formula>$C24&lt;Q$7</formula>
    </cfRule>
  </conditionalFormatting>
  <conditionalFormatting sqref="Q57">
    <cfRule type="cellIs" dxfId="2470" priority="1324" operator="greaterThan">
      <formula>Q56*120%</formula>
    </cfRule>
    <cfRule type="cellIs" dxfId="2469" priority="1325" operator="between">
      <formula>Q56*0.95</formula>
      <formula>Q56*1.2</formula>
    </cfRule>
    <cfRule type="cellIs" dxfId="2468" priority="1323" stopIfTrue="1" operator="equal">
      <formula>0</formula>
    </cfRule>
  </conditionalFormatting>
  <conditionalFormatting sqref="Q90 R91">
    <cfRule type="expression" priority="1009">
      <formula>$C90=Q$5</formula>
    </cfRule>
  </conditionalFormatting>
  <conditionalFormatting sqref="Q90">
    <cfRule type="cellIs" dxfId="2467" priority="855" operator="between">
      <formula>Q89*0.95</formula>
      <formula>Q89*1.2</formula>
    </cfRule>
    <cfRule type="cellIs" dxfId="2466" priority="854" operator="greaterThan">
      <formula>Q89*120%</formula>
    </cfRule>
    <cfRule type="cellIs" dxfId="2465" priority="853" stopIfTrue="1" operator="equal">
      <formula>0</formula>
    </cfRule>
  </conditionalFormatting>
  <conditionalFormatting sqref="R25">
    <cfRule type="expression" dxfId="2464" priority="146" stopIfTrue="1">
      <formula>$C25&lt;R$7</formula>
    </cfRule>
    <cfRule type="expression" dxfId="2463" priority="145" stopIfTrue="1">
      <formula>$C25=R$7</formula>
    </cfRule>
  </conditionalFormatting>
  <conditionalFormatting sqref="R58 O55 P56 Q57">
    <cfRule type="cellIs" dxfId="2462" priority="1481" operator="lessThan">
      <formula>O54*95%</formula>
    </cfRule>
  </conditionalFormatting>
  <conditionalFormatting sqref="R58">
    <cfRule type="cellIs" dxfId="2461" priority="1480" stopIfTrue="1" operator="equal">
      <formula>0</formula>
    </cfRule>
    <cfRule type="cellIs" dxfId="2460" priority="1482" operator="greaterThan">
      <formula>R57*120%</formula>
    </cfRule>
    <cfRule type="cellIs" dxfId="2459" priority="1483" operator="between">
      <formula>R57*0.95</formula>
      <formula>R57*1.2</formula>
    </cfRule>
  </conditionalFormatting>
  <conditionalFormatting sqref="R63">
    <cfRule type="cellIs" dxfId="2458" priority="1456" operator="greaterThan">
      <formula>$J$31</formula>
    </cfRule>
  </conditionalFormatting>
  <conditionalFormatting sqref="R91 Q90">
    <cfRule type="cellIs" dxfId="2457" priority="1011" operator="lessThan">
      <formula>Q89*95%</formula>
    </cfRule>
  </conditionalFormatting>
  <conditionalFormatting sqref="R91">
    <cfRule type="cellIs" dxfId="2456" priority="37" operator="greaterThan">
      <formula>R90*120%</formula>
    </cfRule>
    <cfRule type="cellIs" dxfId="2455" priority="1012" operator="greaterThan">
      <formula>R90*120%</formula>
    </cfRule>
    <cfRule type="cellIs" dxfId="2454" priority="36" stopIfTrue="1" operator="equal">
      <formula>0</formula>
    </cfRule>
    <cfRule type="cellIs" dxfId="2453" priority="1010" stopIfTrue="1" operator="equal">
      <formula>0</formula>
    </cfRule>
    <cfRule type="cellIs" dxfId="2452" priority="38" operator="between">
      <formula>R90*0.95</formula>
      <formula>R90*1.2</formula>
    </cfRule>
    <cfRule type="cellIs" dxfId="2451" priority="1013" operator="between">
      <formula>R90*0.95</formula>
      <formula>R90*1.2</formula>
    </cfRule>
  </conditionalFormatting>
  <conditionalFormatting sqref="R96">
    <cfRule type="cellIs" dxfId="2450" priority="986" operator="greaterThan">
      <formula>$J$31</formula>
    </cfRule>
  </conditionalFormatting>
  <conditionalFormatting sqref="S12:S25">
    <cfRule type="expression" dxfId="2449" priority="209" stopIfTrue="1">
      <formula>$C12=S$7</formula>
    </cfRule>
    <cfRule type="expression" dxfId="2448" priority="210" stopIfTrue="1">
      <formula>$C12&lt;S$7</formula>
    </cfRule>
  </conditionalFormatting>
  <conditionalFormatting sqref="S45:S58">
    <cfRule type="expression" dxfId="2447" priority="548" stopIfTrue="1">
      <formula>$C45&lt;S$7</formula>
    </cfRule>
    <cfRule type="expression" dxfId="2446" priority="547" stopIfTrue="1">
      <formula>$C45=S$7</formula>
    </cfRule>
  </conditionalFormatting>
  <conditionalFormatting sqref="S78:S91">
    <cfRule type="expression" dxfId="2445" priority="94" stopIfTrue="1">
      <formula>$C78=S$7</formula>
    </cfRule>
    <cfRule type="expression" dxfId="2444" priority="95" stopIfTrue="1">
      <formula>$C78&lt;S$7</formula>
    </cfRule>
  </conditionalFormatting>
  <conditionalFormatting sqref="S32:V32 T26:V27 T35:V35">
    <cfRule type="expression" dxfId="2443" priority="1932" stopIfTrue="1">
      <formula>AND($B$4&lt;$E$7,S$13&gt;$E$7)</formula>
    </cfRule>
  </conditionalFormatting>
  <conditionalFormatting sqref="S32:V32">
    <cfRule type="expression" dxfId="2442" priority="1898" stopIfTrue="1">
      <formula>AND($B$4&lt;$F$7,S$13&gt;$F$7)</formula>
    </cfRule>
  </conditionalFormatting>
  <conditionalFormatting sqref="S65:V65 T59:V60 T68:V68">
    <cfRule type="expression" dxfId="2441" priority="1462" stopIfTrue="1">
      <formula>AND($B$4&lt;$E$7,S$13&gt;$E$7)</formula>
    </cfRule>
  </conditionalFormatting>
  <conditionalFormatting sqref="S65:V65">
    <cfRule type="expression" dxfId="2440" priority="1428" stopIfTrue="1">
      <formula>AND($B$4&lt;$F$7,S$13&gt;$F$7)</formula>
    </cfRule>
  </conditionalFormatting>
  <conditionalFormatting sqref="S98:V98 T92:V93 T101:V101">
    <cfRule type="expression" dxfId="2439" priority="992" stopIfTrue="1">
      <formula>AND($B$4&lt;$E$7,S$13&gt;$E$7)</formula>
    </cfRule>
  </conditionalFormatting>
  <conditionalFormatting sqref="S98:V98">
    <cfRule type="expression" dxfId="2438" priority="958" stopIfTrue="1">
      <formula>AND($B$4&lt;$F$7,S$13&gt;$F$7)</formula>
    </cfRule>
  </conditionalFormatting>
  <conditionalFormatting sqref="T29:V29 V30 T31:V31">
    <cfRule type="expression" dxfId="2437" priority="1962" stopIfTrue="1">
      <formula>AND(#REF!&lt;#REF!,T$14&gt;#REF!)</formula>
    </cfRule>
  </conditionalFormatting>
  <conditionalFormatting sqref="T33:V34">
    <cfRule type="expression" dxfId="2436" priority="1897" stopIfTrue="1">
      <formula>AND($B$2&lt;$E$5,T$13&gt;$E$5)</formula>
    </cfRule>
  </conditionalFormatting>
  <conditionalFormatting sqref="T66:V67">
    <cfRule type="expression" dxfId="2435" priority="1427" stopIfTrue="1">
      <formula>AND($B$2&lt;$E$5,T$13&gt;$E$5)</formula>
    </cfRule>
  </conditionalFormatting>
  <conditionalFormatting sqref="T99:V100">
    <cfRule type="expression" dxfId="2434" priority="957" stopIfTrue="1">
      <formula>AND($B$2&lt;$E$5,T$13&gt;$E$5)</formula>
    </cfRule>
  </conditionalFormatting>
  <conditionalFormatting sqref="T62:W64">
    <cfRule type="expression" dxfId="2433" priority="1492" stopIfTrue="1">
      <formula>AND(#REF!&lt;#REF!,T$14&gt;#REF!)</formula>
    </cfRule>
  </conditionalFormatting>
  <conditionalFormatting sqref="T95:W97">
    <cfRule type="expression" dxfId="2432" priority="1022" stopIfTrue="1">
      <formula>AND(#REF!&lt;#REF!,T$14&gt;#REF!)</formula>
    </cfRule>
  </conditionalFormatting>
  <conditionalFormatting sqref="V32">
    <cfRule type="expression" dxfId="2431" priority="1899" stopIfTrue="1">
      <formula>AND($B$4&lt;$F$7,V$15&gt;$F$7)</formula>
    </cfRule>
    <cfRule type="expression" dxfId="2430" priority="1900" stopIfTrue="1">
      <formula>AND($B$4&lt;$E$7,V$15&gt;$E$7)</formula>
    </cfRule>
    <cfRule type="expression" dxfId="2429" priority="1901" stopIfTrue="1">
      <formula>AND($B$4&lt;$H$7,V$15&gt;$H$7)</formula>
    </cfRule>
  </conditionalFormatting>
  <conditionalFormatting sqref="V65">
    <cfRule type="expression" dxfId="2428" priority="1431" stopIfTrue="1">
      <formula>AND($B$4&lt;$H$7,V$15&gt;$H$7)</formula>
    </cfRule>
    <cfRule type="expression" dxfId="2427" priority="1429" stopIfTrue="1">
      <formula>AND($B$4&lt;$F$7,V$15&gt;$F$7)</formula>
    </cfRule>
    <cfRule type="expression" dxfId="2426" priority="1430" stopIfTrue="1">
      <formula>AND($B$4&lt;$E$7,V$15&gt;$E$7)</formula>
    </cfRule>
  </conditionalFormatting>
  <conditionalFormatting sqref="V98">
    <cfRule type="expression" dxfId="2425" priority="959" stopIfTrue="1">
      <formula>AND($B$4&lt;$F$7,V$15&gt;$F$7)</formula>
    </cfRule>
    <cfRule type="expression" dxfId="2424" priority="960" stopIfTrue="1">
      <formula>AND($B$4&lt;$E$7,V$15&gt;$E$7)</formula>
    </cfRule>
    <cfRule type="expression" dxfId="2423" priority="961" stopIfTrue="1">
      <formula>AND($B$4&lt;$H$7,V$15&gt;$H$7)</formula>
    </cfRule>
  </conditionalFormatting>
  <conditionalFormatting sqref="W26:W32">
    <cfRule type="expression" dxfId="2422" priority="5578" stopIfTrue="1">
      <formula>AND(#REF!&lt;#REF!,W$14&gt;#REF!)</formula>
    </cfRule>
  </conditionalFormatting>
  <conditionalFormatting sqref="W59:W60 W92:W93">
    <cfRule type="expression" dxfId="2421" priority="9905" stopIfTrue="1">
      <formula>AND(#REF!&lt;#REF!,W$14&gt;#REF!)</formula>
    </cfRule>
  </conditionalFormatting>
  <pageMargins left="0.7" right="0.7" top="0.75" bottom="0.75" header="0.3" footer="0.3"/>
  <pageSetup paperSize="9" orientation="portrait" r:id="rId1"/>
  <ignoredErrors>
    <ignoredError sqref="S44:U44" formula="1"/>
    <ignoredError sqref="D11:E11 S11:U11 K11:M11 O11 S77:U77 O77" formula="1" unlockedFormula="1"/>
    <ignoredError sqref="B6:V6 B12:V19 B11:C11 N11 V11 F11:J11 P11:R11 B72:V75 B92:V94 B77:N77 V77 P77:R77 B96:V100 B95:Q95 S95:V95 V101:V102 B76:C76 S76:V76 B78:C78 S78:V78 B79:C79 S79:V79 B80:D80 S80:V80 B81:E81 S81:V81 B30:C30 B82:F82 S82:V82 B83:G83 S83:V83 B84:I84 S84:V84 B27:C29 B26:C26 B85:J85 S85:V85 B86:K86 S86:V86 B87:L87 S87:V87 B88:N88 S88:V88 B89:O89 S89:V89 B90:P90 S90:V90 B25:C25 B22:L23 O22:V23 B91:C91 S91:V91 Q25:V25 B24:C24 Q24:V24 E91:Q91 C5:V5 C71:V71 B21:K21 B20:K20 B31:C34 B9:V10 B7:G7 J7:V7 B8:S8 U8:V8" unlockedFormula="1"/>
    <ignoredError sqref="R95 S101:U102" formulaRange="1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A129"/>
  <sheetViews>
    <sheetView showGridLines="0" defaultGridColor="0" topLeftCell="A31" colorId="55" zoomScale="75" zoomScaleNormal="75" workbookViewId="0">
      <selection activeCell="B71" sqref="B71:U71"/>
    </sheetView>
  </sheetViews>
  <sheetFormatPr defaultColWidth="9.28515625" defaultRowHeight="16.5" customHeight="1" outlineLevelRow="1" x14ac:dyDescent="0.2"/>
  <cols>
    <col min="1" max="1" width="2" style="1" customWidth="1"/>
    <col min="2" max="2" width="14.42578125" style="1" customWidth="1"/>
    <col min="3" max="3" width="11.28515625" style="1" bestFit="1" customWidth="1"/>
    <col min="4" max="4" width="14.140625" style="1" bestFit="1" customWidth="1"/>
    <col min="5" max="6" width="12.28515625" style="1" bestFit="1" customWidth="1"/>
    <col min="7" max="8" width="10" style="1" bestFit="1" customWidth="1"/>
    <col min="9" max="9" width="12.28515625" style="1" bestFit="1" customWidth="1"/>
    <col min="10" max="12" width="10.7109375" style="1" bestFit="1" customWidth="1"/>
    <col min="13" max="14" width="10.7109375" style="1" customWidth="1"/>
    <col min="15" max="17" width="10.7109375" style="1" bestFit="1" customWidth="1"/>
    <col min="18" max="18" width="10" style="1" bestFit="1" customWidth="1"/>
    <col min="19" max="20" width="10.7109375" style="1" bestFit="1" customWidth="1"/>
    <col min="21" max="21" width="13.28515625" style="1" bestFit="1" customWidth="1"/>
    <col min="22" max="23" width="14.7109375" style="1" customWidth="1"/>
    <col min="24" max="24" width="10" style="1" customWidth="1"/>
    <col min="25" max="27" width="11.140625" style="2" customWidth="1"/>
    <col min="28" max="16384" width="9.28515625" style="1"/>
  </cols>
  <sheetData>
    <row r="1" spans="2:27" ht="15.75" customHeight="1" x14ac:dyDescent="0.2">
      <c r="C1" s="74" t="s">
        <v>21</v>
      </c>
      <c r="D1" s="72">
        <f>'SI -Overall'!D1</f>
        <v>10</v>
      </c>
      <c r="R1" s="96">
        <v>0.21</v>
      </c>
      <c r="S1" s="96">
        <v>0.32</v>
      </c>
      <c r="T1" s="96">
        <v>0.47</v>
      </c>
      <c r="Y1" s="1"/>
      <c r="Z1" s="1"/>
      <c r="AA1" s="1"/>
    </row>
    <row r="2" spans="2:27" ht="15.75" customHeight="1" x14ac:dyDescent="0.2">
      <c r="C2" s="75" t="s">
        <v>22</v>
      </c>
      <c r="D2" s="73">
        <f>'SI -Overall'!D2</f>
        <v>45998</v>
      </c>
      <c r="Y2" s="1"/>
      <c r="Z2" s="1"/>
      <c r="AA2" s="1"/>
    </row>
    <row r="3" spans="2:27" ht="15.75" customHeight="1" x14ac:dyDescent="0.2">
      <c r="C3" s="93"/>
      <c r="D3" s="94"/>
      <c r="Y3" s="1"/>
      <c r="Z3" s="1"/>
      <c r="AA3" s="1"/>
    </row>
    <row r="4" spans="2:27" ht="15.75" customHeight="1" thickBot="1" x14ac:dyDescent="0.25">
      <c r="B4" s="93"/>
      <c r="C4" s="93"/>
      <c r="D4" s="94"/>
      <c r="I4" s="50"/>
      <c r="J4" s="50"/>
      <c r="K4" s="50"/>
      <c r="L4" s="50"/>
      <c r="M4" s="50"/>
      <c r="N4" s="50"/>
      <c r="R4" s="95"/>
      <c r="S4" s="92"/>
      <c r="T4" s="92"/>
      <c r="U4" s="92"/>
      <c r="Y4" s="1"/>
      <c r="Z4" s="1"/>
      <c r="AA4" s="1"/>
    </row>
    <row r="5" spans="2:27" ht="21.6" thickBot="1" x14ac:dyDescent="0.25">
      <c r="B5" s="312" t="s">
        <v>35</v>
      </c>
      <c r="C5" s="313"/>
      <c r="D5" s="313"/>
      <c r="E5" s="313"/>
      <c r="F5" s="313"/>
      <c r="G5" s="313"/>
      <c r="H5" s="313"/>
      <c r="I5" s="313"/>
      <c r="J5" s="313"/>
      <c r="K5" s="313"/>
      <c r="L5" s="313"/>
      <c r="M5" s="313"/>
      <c r="N5" s="313"/>
      <c r="O5" s="313"/>
      <c r="P5" s="313"/>
      <c r="Q5" s="313"/>
      <c r="R5" s="313"/>
      <c r="S5" s="313"/>
      <c r="T5" s="313"/>
      <c r="U5" s="314"/>
      <c r="Y5" s="1"/>
      <c r="Z5" s="1"/>
      <c r="AA5" s="1"/>
    </row>
    <row r="6" spans="2:27" ht="16.8" x14ac:dyDescent="0.2">
      <c r="B6" s="117" t="s">
        <v>0</v>
      </c>
      <c r="C6" s="142"/>
      <c r="D6" s="153">
        <v>1</v>
      </c>
      <c r="E6" s="118">
        <v>1</v>
      </c>
      <c r="F6" s="118">
        <v>1</v>
      </c>
      <c r="G6" s="118">
        <v>1</v>
      </c>
      <c r="H6" s="153">
        <v>2</v>
      </c>
      <c r="I6" s="118">
        <v>2</v>
      </c>
      <c r="J6" s="118">
        <v>2</v>
      </c>
      <c r="K6" s="118">
        <v>2</v>
      </c>
      <c r="L6" s="118">
        <v>2</v>
      </c>
      <c r="M6" s="155">
        <v>3</v>
      </c>
      <c r="N6" s="190">
        <v>3</v>
      </c>
      <c r="O6" s="191">
        <v>3</v>
      </c>
      <c r="P6" s="191">
        <v>3</v>
      </c>
      <c r="Q6" s="192">
        <v>3</v>
      </c>
      <c r="R6" s="324">
        <v>1</v>
      </c>
      <c r="S6" s="320">
        <v>2</v>
      </c>
      <c r="T6" s="328">
        <v>3</v>
      </c>
      <c r="U6" s="328" t="s">
        <v>1</v>
      </c>
      <c r="AA6" s="1"/>
    </row>
    <row r="7" spans="2:27" ht="16.8" x14ac:dyDescent="0.2">
      <c r="B7" s="109" t="s">
        <v>2</v>
      </c>
      <c r="C7" s="143"/>
      <c r="D7" s="155">
        <f>'SI -Overall'!D7</f>
        <v>1</v>
      </c>
      <c r="E7" s="76">
        <f>'SI -Overall'!E7</f>
        <v>2</v>
      </c>
      <c r="F7" s="76">
        <f>'SI -Overall'!F7</f>
        <v>3</v>
      </c>
      <c r="G7" s="76">
        <f>'SI -Overall'!H7</f>
        <v>5</v>
      </c>
      <c r="H7" s="155">
        <f>'SI -Overall'!I7</f>
        <v>5</v>
      </c>
      <c r="I7" s="76">
        <f>'SI -Overall'!J7</f>
        <v>6</v>
      </c>
      <c r="J7" s="76">
        <f>'SI -Overall'!K7</f>
        <v>7</v>
      </c>
      <c r="K7" s="76">
        <f>'SI -Overall'!L7</f>
        <v>8</v>
      </c>
      <c r="L7" s="76">
        <f>'SI -Overall'!M7</f>
        <v>9</v>
      </c>
      <c r="M7" s="76" t="str">
        <f>'SI -Overall'!N7</f>
        <v>9b</v>
      </c>
      <c r="N7" s="193">
        <f>'SI -Overall'!O7</f>
        <v>10</v>
      </c>
      <c r="O7" s="76">
        <f>'SI -Overall'!P7</f>
        <v>11</v>
      </c>
      <c r="P7" s="76">
        <f>'SI -Overall'!Q7</f>
        <v>12</v>
      </c>
      <c r="Q7" s="194">
        <f>'SI -Overall'!R7</f>
        <v>13</v>
      </c>
      <c r="R7" s="325"/>
      <c r="S7" s="321"/>
      <c r="T7" s="329"/>
      <c r="U7" s="329"/>
    </row>
    <row r="8" spans="2:27" ht="16.8" x14ac:dyDescent="0.2">
      <c r="B8" s="109" t="s">
        <v>3</v>
      </c>
      <c r="C8" s="143"/>
      <c r="D8" s="157">
        <f>'SI -Overall'!D8</f>
        <v>45931</v>
      </c>
      <c r="E8" s="77">
        <f>'SI -Overall'!E8</f>
        <v>45936</v>
      </c>
      <c r="F8" s="77">
        <f>'SI -Overall'!F8</f>
        <v>45943</v>
      </c>
      <c r="G8" s="77">
        <f>'SI -Overall'!H8</f>
        <v>45957</v>
      </c>
      <c r="H8" s="184">
        <f>'SI -Overall'!I8</f>
        <v>45962</v>
      </c>
      <c r="I8" s="77">
        <f>'SI -Overall'!J8</f>
        <v>45964</v>
      </c>
      <c r="J8" s="77">
        <f>'SI -Overall'!K8</f>
        <v>45971</v>
      </c>
      <c r="K8" s="77">
        <f>'SI -Overall'!L8</f>
        <v>45978</v>
      </c>
      <c r="L8" s="77">
        <f>'SI -Overall'!M8</f>
        <v>45985</v>
      </c>
      <c r="M8" s="184">
        <f>'SI -Overall'!N8</f>
        <v>45985</v>
      </c>
      <c r="N8" s="195">
        <f>'SI -Overall'!O8</f>
        <v>45992</v>
      </c>
      <c r="O8" s="77">
        <f>'SI -Overall'!P8</f>
        <v>45999</v>
      </c>
      <c r="P8" s="77">
        <f>'SI -Overall'!Q8</f>
        <v>46006</v>
      </c>
      <c r="Q8" s="196">
        <f>'SI -Overall'!R8</f>
        <v>46013</v>
      </c>
      <c r="R8" s="184">
        <f>D8</f>
        <v>45931</v>
      </c>
      <c r="S8" s="77">
        <f>D8</f>
        <v>45931</v>
      </c>
      <c r="T8" s="158">
        <f>I8</f>
        <v>45964</v>
      </c>
      <c r="U8" s="158">
        <f>N8</f>
        <v>45992</v>
      </c>
    </row>
    <row r="9" spans="2:27" ht="17.399999999999999" thickBot="1" x14ac:dyDescent="0.25">
      <c r="B9" s="119" t="s">
        <v>4</v>
      </c>
      <c r="C9" s="144"/>
      <c r="D9" s="159">
        <f>'SI -Overall'!D9</f>
        <v>45935</v>
      </c>
      <c r="E9" s="78">
        <f>'SI -Overall'!E9</f>
        <v>45942</v>
      </c>
      <c r="F9" s="78">
        <f>'SI -Overall'!F9</f>
        <v>45949</v>
      </c>
      <c r="G9" s="78">
        <f>'SI -Overall'!H9</f>
        <v>45961</v>
      </c>
      <c r="H9" s="159">
        <f>'SI -Overall'!I9</f>
        <v>45963</v>
      </c>
      <c r="I9" s="78">
        <f>'SI -Overall'!J9</f>
        <v>45970</v>
      </c>
      <c r="J9" s="78">
        <f>'SI -Overall'!K9</f>
        <v>45977</v>
      </c>
      <c r="K9" s="78">
        <f>'SI -Overall'!L9</f>
        <v>45984</v>
      </c>
      <c r="L9" s="78">
        <f>'SI -Overall'!M9</f>
        <v>45991</v>
      </c>
      <c r="M9" s="159">
        <f>'SI -Overall'!N9</f>
        <v>45991</v>
      </c>
      <c r="N9" s="197">
        <f>'SI -Overall'!O9</f>
        <v>45998</v>
      </c>
      <c r="O9" s="78">
        <f>'SI -Overall'!P9</f>
        <v>46005</v>
      </c>
      <c r="P9" s="78">
        <f>'SI -Overall'!Q9</f>
        <v>46012</v>
      </c>
      <c r="Q9" s="198">
        <f>'SI -Overall'!R9</f>
        <v>46022</v>
      </c>
      <c r="R9" s="159">
        <f>H9</f>
        <v>45963</v>
      </c>
      <c r="S9" s="78">
        <f>H9</f>
        <v>45963</v>
      </c>
      <c r="T9" s="160">
        <f>L9</f>
        <v>45991</v>
      </c>
      <c r="U9" s="160">
        <f>Q9</f>
        <v>46022</v>
      </c>
      <c r="W9" s="4"/>
    </row>
    <row r="10" spans="2:27" ht="16.8" x14ac:dyDescent="0.2">
      <c r="B10" s="121" t="s">
        <v>5</v>
      </c>
      <c r="C10" s="145" t="s">
        <v>2</v>
      </c>
      <c r="D10" s="161"/>
      <c r="E10" s="122"/>
      <c r="F10" s="122"/>
      <c r="G10" s="122"/>
      <c r="H10" s="161"/>
      <c r="I10" s="122"/>
      <c r="J10" s="122"/>
      <c r="K10" s="122"/>
      <c r="L10" s="122"/>
      <c r="M10" s="161"/>
      <c r="N10" s="199"/>
      <c r="O10" s="122"/>
      <c r="P10" s="122"/>
      <c r="Q10" s="200"/>
      <c r="R10" s="235">
        <f>SUMIF($D$6:$Q$6,R$6,$D10:$Q10)</f>
        <v>0</v>
      </c>
      <c r="S10" s="123">
        <f>SUMIF($D$6:$Q$6,S$6,$D10:$Q10)</f>
        <v>0</v>
      </c>
      <c r="T10" s="223">
        <f>SUMIF($D$6:$Q$6,T$6,$D10:$Q10)</f>
        <v>0</v>
      </c>
      <c r="U10" s="223">
        <f>SUM(R10:T10)</f>
        <v>0</v>
      </c>
      <c r="W10" s="11"/>
    </row>
    <row r="11" spans="2:27" ht="17.399999999999999" thickBot="1" x14ac:dyDescent="0.25">
      <c r="B11" s="113" t="s">
        <v>6</v>
      </c>
      <c r="C11" s="146"/>
      <c r="D11" s="163">
        <f>D10</f>
        <v>0</v>
      </c>
      <c r="E11" s="79">
        <f t="shared" ref="E11:M11" si="0">D11+E10</f>
        <v>0</v>
      </c>
      <c r="F11" s="79">
        <f t="shared" si="0"/>
        <v>0</v>
      </c>
      <c r="G11" s="79">
        <f t="shared" si="0"/>
        <v>0</v>
      </c>
      <c r="H11" s="163">
        <f t="shared" si="0"/>
        <v>0</v>
      </c>
      <c r="I11" s="79">
        <f t="shared" si="0"/>
        <v>0</v>
      </c>
      <c r="J11" s="79">
        <f t="shared" si="0"/>
        <v>0</v>
      </c>
      <c r="K11" s="79">
        <f t="shared" si="0"/>
        <v>0</v>
      </c>
      <c r="L11" s="79">
        <f t="shared" si="0"/>
        <v>0</v>
      </c>
      <c r="M11" s="163">
        <f t="shared" si="0"/>
        <v>0</v>
      </c>
      <c r="N11" s="201">
        <f>L11+N10</f>
        <v>0</v>
      </c>
      <c r="O11" s="79">
        <f>N11+O10</f>
        <v>0</v>
      </c>
      <c r="P11" s="79">
        <f>O11+P10</f>
        <v>0</v>
      </c>
      <c r="Q11" s="202">
        <f>P11+Q10</f>
        <v>0</v>
      </c>
      <c r="R11" s="236">
        <f>IFERROR(R10/$U10,0)</f>
        <v>0</v>
      </c>
      <c r="S11" s="124">
        <f>IFERROR(S10/$U10,0)</f>
        <v>0</v>
      </c>
      <c r="T11" s="237">
        <f>IFERROR(T10/$U10,0)</f>
        <v>0</v>
      </c>
      <c r="U11" s="224"/>
      <c r="W11" s="13"/>
    </row>
    <row r="12" spans="2:27" s="2" customFormat="1" ht="16.8" x14ac:dyDescent="0.2">
      <c r="B12" s="120"/>
      <c r="C12" s="147">
        <v>0</v>
      </c>
      <c r="D12" s="284">
        <f t="shared" ref="D12:Q13" si="1">D45+D78</f>
        <v>0</v>
      </c>
      <c r="E12" s="285">
        <f t="shared" si="1"/>
        <v>0</v>
      </c>
      <c r="F12" s="285">
        <f t="shared" si="1"/>
        <v>0</v>
      </c>
      <c r="G12" s="285">
        <f t="shared" si="1"/>
        <v>0</v>
      </c>
      <c r="H12" s="286">
        <f t="shared" si="1"/>
        <v>0</v>
      </c>
      <c r="I12" s="287">
        <f t="shared" si="1"/>
        <v>0</v>
      </c>
      <c r="J12" s="285">
        <f t="shared" si="1"/>
        <v>0</v>
      </c>
      <c r="K12" s="285">
        <f t="shared" si="1"/>
        <v>0</v>
      </c>
      <c r="L12" s="285">
        <f t="shared" si="1"/>
        <v>0</v>
      </c>
      <c r="M12" s="284">
        <f t="shared" ref="M12:M21" si="2">M45+M78</f>
        <v>0</v>
      </c>
      <c r="N12" s="291">
        <f t="shared" si="1"/>
        <v>0</v>
      </c>
      <c r="O12" s="285">
        <f t="shared" si="1"/>
        <v>0</v>
      </c>
      <c r="P12" s="285">
        <f t="shared" si="1"/>
        <v>0</v>
      </c>
      <c r="Q12" s="288">
        <f t="shared" si="1"/>
        <v>0</v>
      </c>
      <c r="R12" s="238">
        <f t="shared" ref="R12:T25" si="3">SUMIF($D$6:$Q$6,R$6,$D12:$Q12)</f>
        <v>0</v>
      </c>
      <c r="S12" s="82">
        <f t="shared" si="3"/>
        <v>0</v>
      </c>
      <c r="T12" s="110">
        <f t="shared" si="3"/>
        <v>0</v>
      </c>
      <c r="U12" s="110">
        <f>SUM(R12:T12)</f>
        <v>0</v>
      </c>
      <c r="V12" s="54"/>
      <c r="W12" s="16"/>
      <c r="X12" s="1"/>
    </row>
    <row r="13" spans="2:27" s="2" customFormat="1" ht="16.8" x14ac:dyDescent="0.2">
      <c r="B13" s="111" t="s">
        <v>2</v>
      </c>
      <c r="C13" s="148">
        <v>1</v>
      </c>
      <c r="D13" s="289">
        <f t="shared" si="1"/>
        <v>0</v>
      </c>
      <c r="E13" s="285">
        <f t="shared" si="1"/>
        <v>0</v>
      </c>
      <c r="F13" s="285">
        <f t="shared" si="1"/>
        <v>0</v>
      </c>
      <c r="G13" s="285">
        <f t="shared" si="1"/>
        <v>0</v>
      </c>
      <c r="H13" s="286">
        <f t="shared" si="1"/>
        <v>0</v>
      </c>
      <c r="I13" s="287">
        <f t="shared" si="1"/>
        <v>0</v>
      </c>
      <c r="J13" s="285">
        <f t="shared" si="1"/>
        <v>0</v>
      </c>
      <c r="K13" s="285">
        <f t="shared" si="1"/>
        <v>0</v>
      </c>
      <c r="L13" s="285">
        <f t="shared" si="1"/>
        <v>0</v>
      </c>
      <c r="M13" s="284">
        <f t="shared" si="2"/>
        <v>0</v>
      </c>
      <c r="N13" s="291">
        <f t="shared" si="1"/>
        <v>0</v>
      </c>
      <c r="O13" s="285">
        <f t="shared" si="1"/>
        <v>0</v>
      </c>
      <c r="P13" s="285">
        <f t="shared" si="1"/>
        <v>0</v>
      </c>
      <c r="Q13" s="288">
        <f t="shared" si="1"/>
        <v>0</v>
      </c>
      <c r="R13" s="238">
        <f t="shared" si="3"/>
        <v>0</v>
      </c>
      <c r="S13" s="82">
        <f t="shared" si="3"/>
        <v>0</v>
      </c>
      <c r="T13" s="110">
        <f t="shared" si="3"/>
        <v>0</v>
      </c>
      <c r="U13" s="110">
        <f>SUM(R13:T13)</f>
        <v>0</v>
      </c>
      <c r="V13" s="54"/>
      <c r="W13" s="16"/>
      <c r="X13" s="1"/>
      <c r="Y13" s="53"/>
    </row>
    <row r="14" spans="2:27" s="2" customFormat="1" ht="16.8" x14ac:dyDescent="0.2">
      <c r="B14" s="111"/>
      <c r="C14" s="148">
        <v>2</v>
      </c>
      <c r="D14" s="169">
        <f t="shared" ref="D14:D25" si="4">IF($C14&lt;=$D$1,D13,0)</f>
        <v>0</v>
      </c>
      <c r="E14" s="289">
        <f t="shared" ref="E14:Q14" si="5">E47+E80</f>
        <v>0</v>
      </c>
      <c r="F14" s="285">
        <f t="shared" si="5"/>
        <v>0</v>
      </c>
      <c r="G14" s="285">
        <f t="shared" si="5"/>
        <v>0</v>
      </c>
      <c r="H14" s="286">
        <f t="shared" si="5"/>
        <v>0</v>
      </c>
      <c r="I14" s="287">
        <f t="shared" si="5"/>
        <v>0</v>
      </c>
      <c r="J14" s="285">
        <f t="shared" si="5"/>
        <v>0</v>
      </c>
      <c r="K14" s="285">
        <f t="shared" si="5"/>
        <v>0</v>
      </c>
      <c r="L14" s="285">
        <f t="shared" si="5"/>
        <v>0</v>
      </c>
      <c r="M14" s="284">
        <f t="shared" si="2"/>
        <v>0</v>
      </c>
      <c r="N14" s="291">
        <f t="shared" si="5"/>
        <v>0</v>
      </c>
      <c r="O14" s="285">
        <f t="shared" si="5"/>
        <v>0</v>
      </c>
      <c r="P14" s="285">
        <f t="shared" si="5"/>
        <v>0</v>
      </c>
      <c r="Q14" s="288">
        <f t="shared" si="5"/>
        <v>0</v>
      </c>
      <c r="R14" s="239">
        <f t="shared" si="3"/>
        <v>0</v>
      </c>
      <c r="S14" s="84">
        <f t="shared" si="3"/>
        <v>0</v>
      </c>
      <c r="T14" s="112">
        <f t="shared" si="3"/>
        <v>0</v>
      </c>
      <c r="U14" s="112">
        <f>SUM(R14:T14)</f>
        <v>0</v>
      </c>
      <c r="V14" s="54"/>
      <c r="W14" s="15"/>
      <c r="X14" s="1"/>
    </row>
    <row r="15" spans="2:27" s="2" customFormat="1" ht="16.8" x14ac:dyDescent="0.2">
      <c r="B15" s="111"/>
      <c r="C15" s="148">
        <v>3</v>
      </c>
      <c r="D15" s="169">
        <f t="shared" si="4"/>
        <v>0</v>
      </c>
      <c r="E15" s="103">
        <f t="shared" ref="E15:E25" si="6">IF($C15&lt;=$D$1,E14,0)</f>
        <v>0</v>
      </c>
      <c r="F15" s="289">
        <f t="shared" ref="F15:L15" si="7">F48+F81</f>
        <v>0</v>
      </c>
      <c r="G15" s="103">
        <f t="shared" si="7"/>
        <v>0</v>
      </c>
      <c r="H15" s="286">
        <f t="shared" si="7"/>
        <v>0</v>
      </c>
      <c r="I15" s="287">
        <f t="shared" si="7"/>
        <v>0</v>
      </c>
      <c r="J15" s="103">
        <f t="shared" si="7"/>
        <v>0</v>
      </c>
      <c r="K15" s="103">
        <f t="shared" si="7"/>
        <v>0</v>
      </c>
      <c r="L15" s="103">
        <f t="shared" si="7"/>
        <v>0</v>
      </c>
      <c r="M15" s="169">
        <f t="shared" si="2"/>
        <v>0</v>
      </c>
      <c r="N15" s="103">
        <f t="shared" ref="N15:Q21" si="8">N48+N81</f>
        <v>0</v>
      </c>
      <c r="O15" s="103">
        <f t="shared" si="8"/>
        <v>0</v>
      </c>
      <c r="P15" s="103">
        <f t="shared" si="8"/>
        <v>0</v>
      </c>
      <c r="Q15" s="103">
        <f t="shared" si="8"/>
        <v>0</v>
      </c>
      <c r="R15" s="239">
        <f t="shared" si="3"/>
        <v>0</v>
      </c>
      <c r="S15" s="84">
        <f t="shared" si="3"/>
        <v>0</v>
      </c>
      <c r="T15" s="112">
        <f t="shared" si="3"/>
        <v>0</v>
      </c>
      <c r="U15" s="112">
        <f t="shared" ref="U15:U25" si="9">SUM(R15:T15)</f>
        <v>0</v>
      </c>
      <c r="V15" s="54"/>
      <c r="W15" s="15"/>
      <c r="X15" s="1"/>
    </row>
    <row r="16" spans="2:27" s="2" customFormat="1" ht="16.8" x14ac:dyDescent="0.2">
      <c r="B16" s="111"/>
      <c r="C16" s="148">
        <v>4</v>
      </c>
      <c r="D16" s="169">
        <f t="shared" si="4"/>
        <v>0</v>
      </c>
      <c r="E16" s="103">
        <f t="shared" si="6"/>
        <v>0</v>
      </c>
      <c r="F16" s="103">
        <f t="shared" ref="F16:F25" si="10">IF($C16&lt;=$D$1,F15,0)</f>
        <v>0</v>
      </c>
      <c r="G16" s="289">
        <f t="shared" ref="G16:L16" si="11">G49+G82</f>
        <v>0</v>
      </c>
      <c r="H16" s="286">
        <f t="shared" si="11"/>
        <v>0</v>
      </c>
      <c r="I16" s="287">
        <f t="shared" si="11"/>
        <v>0</v>
      </c>
      <c r="J16" s="103">
        <f t="shared" si="11"/>
        <v>0</v>
      </c>
      <c r="K16" s="103">
        <f t="shared" si="11"/>
        <v>0</v>
      </c>
      <c r="L16" s="103">
        <f t="shared" si="11"/>
        <v>0</v>
      </c>
      <c r="M16" s="169">
        <f t="shared" si="2"/>
        <v>0</v>
      </c>
      <c r="N16" s="103">
        <f t="shared" si="8"/>
        <v>0</v>
      </c>
      <c r="O16" s="103">
        <f t="shared" si="8"/>
        <v>0</v>
      </c>
      <c r="P16" s="103">
        <f t="shared" si="8"/>
        <v>0</v>
      </c>
      <c r="Q16" s="103">
        <f t="shared" si="8"/>
        <v>0</v>
      </c>
      <c r="R16" s="239">
        <f t="shared" si="3"/>
        <v>0</v>
      </c>
      <c r="S16" s="84">
        <f t="shared" si="3"/>
        <v>0</v>
      </c>
      <c r="T16" s="112">
        <f t="shared" si="3"/>
        <v>0</v>
      </c>
      <c r="U16" s="112">
        <f t="shared" si="9"/>
        <v>0</v>
      </c>
      <c r="V16" s="54"/>
      <c r="W16" s="15"/>
      <c r="X16" s="1"/>
    </row>
    <row r="17" spans="2:24" s="2" customFormat="1" ht="16.8" x14ac:dyDescent="0.2">
      <c r="B17" s="111"/>
      <c r="C17" s="148">
        <v>5</v>
      </c>
      <c r="D17" s="169">
        <f t="shared" si="4"/>
        <v>0</v>
      </c>
      <c r="E17" s="103">
        <f t="shared" si="6"/>
        <v>0</v>
      </c>
      <c r="F17" s="103">
        <f t="shared" si="10"/>
        <v>0</v>
      </c>
      <c r="G17" s="103">
        <f t="shared" ref="G17:G25" si="12">IF($C17&lt;=$D$1,G16,0)</f>
        <v>0</v>
      </c>
      <c r="H17" s="290">
        <f>H50+H83</f>
        <v>0</v>
      </c>
      <c r="I17" s="103">
        <f>I50+I83</f>
        <v>0</v>
      </c>
      <c r="J17" s="103">
        <f>J50+J83</f>
        <v>0</v>
      </c>
      <c r="K17" s="103">
        <f>K50+K83</f>
        <v>0</v>
      </c>
      <c r="L17" s="103">
        <f>L50+L83</f>
        <v>0</v>
      </c>
      <c r="M17" s="169">
        <f t="shared" si="2"/>
        <v>0</v>
      </c>
      <c r="N17" s="103">
        <f t="shared" si="8"/>
        <v>0</v>
      </c>
      <c r="O17" s="103">
        <f t="shared" si="8"/>
        <v>0</v>
      </c>
      <c r="P17" s="103">
        <f t="shared" si="8"/>
        <v>0</v>
      </c>
      <c r="Q17" s="103">
        <f t="shared" si="8"/>
        <v>0</v>
      </c>
      <c r="R17" s="239">
        <f t="shared" si="3"/>
        <v>0</v>
      </c>
      <c r="S17" s="84">
        <f t="shared" si="3"/>
        <v>0</v>
      </c>
      <c r="T17" s="112">
        <f t="shared" si="3"/>
        <v>0</v>
      </c>
      <c r="U17" s="112">
        <f t="shared" si="9"/>
        <v>0</v>
      </c>
      <c r="V17" s="54"/>
      <c r="W17" s="15"/>
      <c r="X17" s="1"/>
    </row>
    <row r="18" spans="2:24" s="2" customFormat="1" ht="16.8" x14ac:dyDescent="0.2">
      <c r="B18" s="111"/>
      <c r="C18" s="148">
        <v>6</v>
      </c>
      <c r="D18" s="169">
        <f t="shared" si="4"/>
        <v>0</v>
      </c>
      <c r="E18" s="103">
        <f t="shared" si="6"/>
        <v>0</v>
      </c>
      <c r="F18" s="103">
        <f t="shared" si="10"/>
        <v>0</v>
      </c>
      <c r="G18" s="103">
        <f t="shared" si="12"/>
        <v>0</v>
      </c>
      <c r="H18" s="169">
        <f t="shared" ref="H18:H25" si="13">IF($C18&lt;=$D$1,H17,0)</f>
        <v>0</v>
      </c>
      <c r="I18" s="289">
        <f>I51+I84</f>
        <v>0</v>
      </c>
      <c r="J18" s="103">
        <f>J51+J84</f>
        <v>0</v>
      </c>
      <c r="K18" s="103">
        <f>K51+K84</f>
        <v>0</v>
      </c>
      <c r="L18" s="103">
        <f>L51+L84</f>
        <v>0</v>
      </c>
      <c r="M18" s="169">
        <f t="shared" si="2"/>
        <v>0</v>
      </c>
      <c r="N18" s="103">
        <f t="shared" si="8"/>
        <v>0</v>
      </c>
      <c r="O18" s="103">
        <f t="shared" si="8"/>
        <v>0</v>
      </c>
      <c r="P18" s="103">
        <f t="shared" si="8"/>
        <v>0</v>
      </c>
      <c r="Q18" s="103">
        <f t="shared" si="8"/>
        <v>0</v>
      </c>
      <c r="R18" s="239">
        <f t="shared" si="3"/>
        <v>0</v>
      </c>
      <c r="S18" s="84">
        <f t="shared" si="3"/>
        <v>0</v>
      </c>
      <c r="T18" s="112">
        <f t="shared" si="3"/>
        <v>0</v>
      </c>
      <c r="U18" s="112">
        <f t="shared" si="9"/>
        <v>0</v>
      </c>
      <c r="V18" s="54"/>
      <c r="W18" s="14"/>
      <c r="X18" s="17"/>
    </row>
    <row r="19" spans="2:24" s="2" customFormat="1" ht="16.8" x14ac:dyDescent="0.2">
      <c r="B19" s="111"/>
      <c r="C19" s="148">
        <v>7</v>
      </c>
      <c r="D19" s="169">
        <f t="shared" si="4"/>
        <v>0</v>
      </c>
      <c r="E19" s="103">
        <f t="shared" si="6"/>
        <v>0</v>
      </c>
      <c r="F19" s="103">
        <f t="shared" si="10"/>
        <v>0</v>
      </c>
      <c r="G19" s="103">
        <f t="shared" si="12"/>
        <v>0</v>
      </c>
      <c r="H19" s="169">
        <f t="shared" si="13"/>
        <v>0</v>
      </c>
      <c r="I19" s="103">
        <f t="shared" ref="I19:I25" si="14">IF($C19&lt;=$D$1,I18,0)</f>
        <v>0</v>
      </c>
      <c r="J19" s="289">
        <f>J52+J85</f>
        <v>0</v>
      </c>
      <c r="K19" s="103">
        <f>K52+K85</f>
        <v>0</v>
      </c>
      <c r="L19" s="103">
        <f>L52+L85</f>
        <v>0</v>
      </c>
      <c r="M19" s="169">
        <f t="shared" si="2"/>
        <v>0</v>
      </c>
      <c r="N19" s="103">
        <f t="shared" si="8"/>
        <v>0</v>
      </c>
      <c r="O19" s="103">
        <f t="shared" si="8"/>
        <v>0</v>
      </c>
      <c r="P19" s="103">
        <f t="shared" si="8"/>
        <v>0</v>
      </c>
      <c r="Q19" s="103">
        <f t="shared" si="8"/>
        <v>0</v>
      </c>
      <c r="R19" s="239">
        <f t="shared" si="3"/>
        <v>0</v>
      </c>
      <c r="S19" s="84">
        <f t="shared" si="3"/>
        <v>0</v>
      </c>
      <c r="T19" s="112">
        <f t="shared" si="3"/>
        <v>0</v>
      </c>
      <c r="U19" s="112">
        <f t="shared" si="9"/>
        <v>0</v>
      </c>
      <c r="V19" s="54"/>
      <c r="W19" s="14"/>
      <c r="X19" s="1"/>
    </row>
    <row r="20" spans="2:24" s="2" customFormat="1" ht="17.25" customHeight="1" x14ac:dyDescent="0.2">
      <c r="B20" s="111"/>
      <c r="C20" s="148">
        <v>8</v>
      </c>
      <c r="D20" s="169">
        <f t="shared" si="4"/>
        <v>0</v>
      </c>
      <c r="E20" s="103">
        <f t="shared" si="6"/>
        <v>0</v>
      </c>
      <c r="F20" s="103">
        <f t="shared" si="10"/>
        <v>0</v>
      </c>
      <c r="G20" s="103">
        <f t="shared" si="12"/>
        <v>0</v>
      </c>
      <c r="H20" s="169">
        <f t="shared" si="13"/>
        <v>0</v>
      </c>
      <c r="I20" s="103">
        <f t="shared" si="14"/>
        <v>0</v>
      </c>
      <c r="J20" s="103">
        <f t="shared" ref="J20:J25" si="15">IF($C20&lt;=$D$1,J19,0)</f>
        <v>0</v>
      </c>
      <c r="K20" s="289">
        <f>K53+K86</f>
        <v>0</v>
      </c>
      <c r="L20" s="103">
        <f>L53+L86</f>
        <v>0</v>
      </c>
      <c r="M20" s="169">
        <f t="shared" si="2"/>
        <v>0</v>
      </c>
      <c r="N20" s="103">
        <f t="shared" si="8"/>
        <v>0</v>
      </c>
      <c r="O20" s="103">
        <f t="shared" si="8"/>
        <v>0</v>
      </c>
      <c r="P20" s="103">
        <f t="shared" si="8"/>
        <v>0</v>
      </c>
      <c r="Q20" s="103">
        <f t="shared" si="8"/>
        <v>0</v>
      </c>
      <c r="R20" s="239">
        <f t="shared" si="3"/>
        <v>0</v>
      </c>
      <c r="S20" s="84">
        <f t="shared" si="3"/>
        <v>0</v>
      </c>
      <c r="T20" s="112">
        <f t="shared" si="3"/>
        <v>0</v>
      </c>
      <c r="U20" s="112">
        <f t="shared" si="9"/>
        <v>0</v>
      </c>
      <c r="V20" s="54"/>
      <c r="W20" s="14"/>
      <c r="X20" s="1"/>
    </row>
    <row r="21" spans="2:24" s="2" customFormat="1" ht="17.25" customHeight="1" x14ac:dyDescent="0.2">
      <c r="B21" s="111"/>
      <c r="C21" s="148">
        <v>9</v>
      </c>
      <c r="D21" s="169">
        <f t="shared" si="4"/>
        <v>0</v>
      </c>
      <c r="E21" s="103">
        <f t="shared" si="6"/>
        <v>0</v>
      </c>
      <c r="F21" s="103">
        <f t="shared" si="10"/>
        <v>0</v>
      </c>
      <c r="G21" s="103">
        <f t="shared" si="12"/>
        <v>0</v>
      </c>
      <c r="H21" s="169">
        <f t="shared" si="13"/>
        <v>0</v>
      </c>
      <c r="I21" s="103">
        <f t="shared" si="14"/>
        <v>0</v>
      </c>
      <c r="J21" s="103">
        <f t="shared" si="15"/>
        <v>0</v>
      </c>
      <c r="K21" s="103">
        <f>IF($C21&lt;=$D$1,K20,0)</f>
        <v>0</v>
      </c>
      <c r="L21" s="289">
        <f>L54+L87</f>
        <v>0</v>
      </c>
      <c r="M21" s="290">
        <f t="shared" si="2"/>
        <v>0</v>
      </c>
      <c r="N21" s="103">
        <f t="shared" si="8"/>
        <v>0</v>
      </c>
      <c r="O21" s="103">
        <f t="shared" si="8"/>
        <v>0</v>
      </c>
      <c r="P21" s="103">
        <f t="shared" si="8"/>
        <v>0</v>
      </c>
      <c r="Q21" s="103">
        <f t="shared" si="8"/>
        <v>0</v>
      </c>
      <c r="R21" s="239">
        <f t="shared" si="3"/>
        <v>0</v>
      </c>
      <c r="S21" s="84">
        <f t="shared" si="3"/>
        <v>0</v>
      </c>
      <c r="T21" s="112">
        <f t="shared" si="3"/>
        <v>0</v>
      </c>
      <c r="U21" s="112">
        <f t="shared" si="9"/>
        <v>0</v>
      </c>
      <c r="V21" s="54"/>
      <c r="W21" s="14"/>
      <c r="X21" s="1"/>
    </row>
    <row r="22" spans="2:24" s="2" customFormat="1" ht="17.25" customHeight="1" x14ac:dyDescent="0.2">
      <c r="B22" s="111"/>
      <c r="C22" s="148">
        <v>10</v>
      </c>
      <c r="D22" s="169">
        <f t="shared" si="4"/>
        <v>0</v>
      </c>
      <c r="E22" s="103">
        <f t="shared" si="6"/>
        <v>0</v>
      </c>
      <c r="F22" s="103">
        <f t="shared" si="10"/>
        <v>0</v>
      </c>
      <c r="G22" s="103">
        <f t="shared" si="12"/>
        <v>0</v>
      </c>
      <c r="H22" s="169">
        <f t="shared" si="13"/>
        <v>0</v>
      </c>
      <c r="I22" s="103">
        <f t="shared" si="14"/>
        <v>0</v>
      </c>
      <c r="J22" s="103">
        <f t="shared" si="15"/>
        <v>0</v>
      </c>
      <c r="K22" s="103">
        <f>IF($C22&lt;=$D$1,K21,0)</f>
        <v>0</v>
      </c>
      <c r="L22" s="103">
        <f t="shared" ref="L22:M25" si="16">IF($C22&lt;=$D$1,L21,0)</f>
        <v>0</v>
      </c>
      <c r="M22" s="169">
        <f t="shared" si="16"/>
        <v>0</v>
      </c>
      <c r="N22" s="103">
        <f>N55+N88</f>
        <v>0</v>
      </c>
      <c r="O22" s="103">
        <f t="shared" ref="O22:Q24" si="17">O55+O88</f>
        <v>0</v>
      </c>
      <c r="P22" s="103">
        <f t="shared" si="17"/>
        <v>0</v>
      </c>
      <c r="Q22" s="103">
        <f t="shared" si="17"/>
        <v>0</v>
      </c>
      <c r="R22" s="239">
        <f t="shared" si="3"/>
        <v>0</v>
      </c>
      <c r="S22" s="84">
        <f t="shared" si="3"/>
        <v>0</v>
      </c>
      <c r="T22" s="112">
        <f t="shared" si="3"/>
        <v>0</v>
      </c>
      <c r="U22" s="112">
        <f t="shared" si="9"/>
        <v>0</v>
      </c>
      <c r="V22" s="54"/>
      <c r="W22" s="14"/>
      <c r="X22" s="18"/>
    </row>
    <row r="23" spans="2:24" s="2" customFormat="1" ht="17.25" customHeight="1" x14ac:dyDescent="0.2">
      <c r="B23" s="111"/>
      <c r="C23" s="148">
        <v>11</v>
      </c>
      <c r="D23" s="169">
        <f t="shared" si="4"/>
        <v>0</v>
      </c>
      <c r="E23" s="103">
        <f t="shared" si="6"/>
        <v>0</v>
      </c>
      <c r="F23" s="103">
        <f t="shared" si="10"/>
        <v>0</v>
      </c>
      <c r="G23" s="103">
        <f t="shared" si="12"/>
        <v>0</v>
      </c>
      <c r="H23" s="169">
        <f t="shared" si="13"/>
        <v>0</v>
      </c>
      <c r="I23" s="103">
        <f t="shared" si="14"/>
        <v>0</v>
      </c>
      <c r="J23" s="103">
        <f t="shared" si="15"/>
        <v>0</v>
      </c>
      <c r="K23" s="103">
        <f>IF($C23&lt;=$D$1,K22,0)</f>
        <v>0</v>
      </c>
      <c r="L23" s="103">
        <f t="shared" si="16"/>
        <v>0</v>
      </c>
      <c r="M23" s="169">
        <f t="shared" si="16"/>
        <v>0</v>
      </c>
      <c r="N23" s="205">
        <f>IF($C23&lt;=$D$1,N22,0)</f>
        <v>0</v>
      </c>
      <c r="O23" s="103">
        <f>O56+O89</f>
        <v>0</v>
      </c>
      <c r="P23" s="103">
        <f t="shared" si="17"/>
        <v>0</v>
      </c>
      <c r="Q23" s="103">
        <f t="shared" si="17"/>
        <v>0</v>
      </c>
      <c r="R23" s="239">
        <f t="shared" si="3"/>
        <v>0</v>
      </c>
      <c r="S23" s="84">
        <f t="shared" si="3"/>
        <v>0</v>
      </c>
      <c r="T23" s="112">
        <f t="shared" si="3"/>
        <v>0</v>
      </c>
      <c r="U23" s="112">
        <f t="shared" si="9"/>
        <v>0</v>
      </c>
      <c r="V23" s="54"/>
      <c r="W23" s="14"/>
      <c r="X23" s="1"/>
    </row>
    <row r="24" spans="2:24" s="2" customFormat="1" ht="17.25" customHeight="1" x14ac:dyDescent="0.2">
      <c r="B24" s="111"/>
      <c r="C24" s="148">
        <v>12</v>
      </c>
      <c r="D24" s="169">
        <f t="shared" si="4"/>
        <v>0</v>
      </c>
      <c r="E24" s="103">
        <f t="shared" si="6"/>
        <v>0</v>
      </c>
      <c r="F24" s="103">
        <f t="shared" si="10"/>
        <v>0</v>
      </c>
      <c r="G24" s="103">
        <f t="shared" si="12"/>
        <v>0</v>
      </c>
      <c r="H24" s="169">
        <f t="shared" si="13"/>
        <v>0</v>
      </c>
      <c r="I24" s="103">
        <f t="shared" si="14"/>
        <v>0</v>
      </c>
      <c r="J24" s="103">
        <f t="shared" si="15"/>
        <v>0</v>
      </c>
      <c r="K24" s="103">
        <f>IF($C24&lt;=$D$1,K23,0)</f>
        <v>0</v>
      </c>
      <c r="L24" s="103">
        <f t="shared" si="16"/>
        <v>0</v>
      </c>
      <c r="M24" s="169">
        <f t="shared" si="16"/>
        <v>0</v>
      </c>
      <c r="N24" s="205">
        <f>IF($C24&lt;=$D$1,N23,0)</f>
        <v>0</v>
      </c>
      <c r="O24" s="103">
        <f>IF($C24&lt;=$D$1,O23,0)</f>
        <v>0</v>
      </c>
      <c r="P24" s="103">
        <f>P57+P90</f>
        <v>0</v>
      </c>
      <c r="Q24" s="103">
        <f t="shared" si="17"/>
        <v>0</v>
      </c>
      <c r="R24" s="263">
        <f t="shared" si="3"/>
        <v>0</v>
      </c>
      <c r="S24" s="264">
        <f t="shared" si="3"/>
        <v>0</v>
      </c>
      <c r="T24" s="265">
        <f t="shared" si="3"/>
        <v>0</v>
      </c>
      <c r="U24" s="265">
        <f t="shared" si="9"/>
        <v>0</v>
      </c>
      <c r="V24" s="54"/>
      <c r="W24" s="14"/>
      <c r="X24" s="1"/>
    </row>
    <row r="25" spans="2:24" s="2" customFormat="1" ht="17.25" customHeight="1" thickBot="1" x14ac:dyDescent="0.25">
      <c r="B25" s="111"/>
      <c r="C25" s="148">
        <v>13</v>
      </c>
      <c r="D25" s="169">
        <f t="shared" si="4"/>
        <v>0</v>
      </c>
      <c r="E25" s="103">
        <f t="shared" si="6"/>
        <v>0</v>
      </c>
      <c r="F25" s="103">
        <f t="shared" si="10"/>
        <v>0</v>
      </c>
      <c r="G25" s="103">
        <f t="shared" si="12"/>
        <v>0</v>
      </c>
      <c r="H25" s="169">
        <f t="shared" si="13"/>
        <v>0</v>
      </c>
      <c r="I25" s="103">
        <f t="shared" si="14"/>
        <v>0</v>
      </c>
      <c r="J25" s="103">
        <f t="shared" si="15"/>
        <v>0</v>
      </c>
      <c r="K25" s="103">
        <f>IF($C25&lt;=$D$1,K24,0)</f>
        <v>0</v>
      </c>
      <c r="L25" s="103">
        <f t="shared" si="16"/>
        <v>0</v>
      </c>
      <c r="M25" s="169">
        <f t="shared" si="16"/>
        <v>0</v>
      </c>
      <c r="N25" s="205">
        <f>IF($C25&lt;=$D$1,N24,0)</f>
        <v>0</v>
      </c>
      <c r="O25" s="103">
        <f>IF($C25&lt;=$D$1,O24,0)</f>
        <v>0</v>
      </c>
      <c r="P25" s="103">
        <f>IF($C25&lt;=$D$1,P24,0)</f>
        <v>0</v>
      </c>
      <c r="Q25" s="103">
        <f>Q58+Q91</f>
        <v>0</v>
      </c>
      <c r="R25" s="263">
        <f t="shared" si="3"/>
        <v>0</v>
      </c>
      <c r="S25" s="264">
        <f t="shared" si="3"/>
        <v>0</v>
      </c>
      <c r="T25" s="265">
        <f t="shared" si="3"/>
        <v>0</v>
      </c>
      <c r="U25" s="265">
        <f t="shared" si="9"/>
        <v>0</v>
      </c>
      <c r="V25" s="1"/>
      <c r="W25" s="14"/>
      <c r="X25" s="1"/>
    </row>
    <row r="26" spans="2:24" s="2" customFormat="1" ht="16.8" x14ac:dyDescent="0.2">
      <c r="B26" s="310" t="s">
        <v>7</v>
      </c>
      <c r="C26" s="311">
        <v>0</v>
      </c>
      <c r="D26" s="171">
        <f>INDEX($D$13:$D$25,MATCH($D$1,$C$13:$C$25,0))</f>
        <v>0</v>
      </c>
      <c r="E26" s="125">
        <f t="shared" ref="E26:U26" si="18">INDEX($D$13:$D$25,MATCH($D$1,$C$13:$C$25,0))</f>
        <v>0</v>
      </c>
      <c r="F26" s="125">
        <f t="shared" si="18"/>
        <v>0</v>
      </c>
      <c r="G26" s="125">
        <f t="shared" si="18"/>
        <v>0</v>
      </c>
      <c r="H26" s="171">
        <f t="shared" si="18"/>
        <v>0</v>
      </c>
      <c r="I26" s="125">
        <f t="shared" si="18"/>
        <v>0</v>
      </c>
      <c r="J26" s="125">
        <f t="shared" si="18"/>
        <v>0</v>
      </c>
      <c r="K26" s="125">
        <f t="shared" si="18"/>
        <v>0</v>
      </c>
      <c r="L26" s="125">
        <f t="shared" si="18"/>
        <v>0</v>
      </c>
      <c r="M26" s="171">
        <f t="shared" si="18"/>
        <v>0</v>
      </c>
      <c r="N26" s="207">
        <f t="shared" si="18"/>
        <v>0</v>
      </c>
      <c r="O26" s="125">
        <f t="shared" si="18"/>
        <v>0</v>
      </c>
      <c r="P26" s="125">
        <f t="shared" si="18"/>
        <v>0</v>
      </c>
      <c r="Q26" s="208">
        <f t="shared" si="18"/>
        <v>0</v>
      </c>
      <c r="R26" s="240">
        <f t="shared" si="18"/>
        <v>0</v>
      </c>
      <c r="S26" s="126">
        <f t="shared" si="18"/>
        <v>0</v>
      </c>
      <c r="T26" s="225">
        <f t="shared" si="18"/>
        <v>0</v>
      </c>
      <c r="U26" s="225">
        <f t="shared" si="18"/>
        <v>0</v>
      </c>
      <c r="V26" s="1"/>
      <c r="W26" s="20"/>
      <c r="X26" s="1"/>
    </row>
    <row r="27" spans="2:24" s="2" customFormat="1" ht="17.25" customHeight="1" x14ac:dyDescent="0.2">
      <c r="B27" s="315" t="s">
        <v>8</v>
      </c>
      <c r="C27" s="319">
        <v>0</v>
      </c>
      <c r="D27" s="173">
        <f>IF(D$9&lt;=$D$2,D26-D10,0)</f>
        <v>0</v>
      </c>
      <c r="E27" s="85">
        <f t="shared" ref="E27:U27" si="19">IF(E$9&lt;=$D$2,E26-E10,0)</f>
        <v>0</v>
      </c>
      <c r="F27" s="85">
        <f t="shared" si="19"/>
        <v>0</v>
      </c>
      <c r="G27" s="85">
        <f t="shared" si="19"/>
        <v>0</v>
      </c>
      <c r="H27" s="173">
        <f t="shared" si="19"/>
        <v>0</v>
      </c>
      <c r="I27" s="85">
        <f t="shared" si="19"/>
        <v>0</v>
      </c>
      <c r="J27" s="85">
        <f t="shared" si="19"/>
        <v>0</v>
      </c>
      <c r="K27" s="85">
        <f t="shared" si="19"/>
        <v>0</v>
      </c>
      <c r="L27" s="85">
        <f t="shared" si="19"/>
        <v>0</v>
      </c>
      <c r="M27" s="173">
        <f>IF(M$9&lt;=$D$2,M26-M10,0)</f>
        <v>0</v>
      </c>
      <c r="N27" s="209">
        <f>IF(N$9&lt;=$D$2,N26-N10,0)</f>
        <v>0</v>
      </c>
      <c r="O27" s="85">
        <f>IF(O$9&lt;=$D$2,O26-O10,0)</f>
        <v>0</v>
      </c>
      <c r="P27" s="85">
        <f>IF(P$9&lt;=$D$2,P26-P10,0)</f>
        <v>0</v>
      </c>
      <c r="Q27" s="210">
        <f>IF(Q$9&lt;=$D$2,Q26-Q10,0)</f>
        <v>0</v>
      </c>
      <c r="R27" s="241">
        <f t="shared" si="19"/>
        <v>0</v>
      </c>
      <c r="S27" s="86">
        <f t="shared" si="19"/>
        <v>0</v>
      </c>
      <c r="T27" s="226">
        <f t="shared" si="19"/>
        <v>0</v>
      </c>
      <c r="U27" s="226">
        <f t="shared" si="19"/>
        <v>0</v>
      </c>
      <c r="V27" s="1"/>
      <c r="W27" s="21"/>
      <c r="X27" s="1"/>
    </row>
    <row r="28" spans="2:24" s="2" customFormat="1" ht="17.25" customHeight="1" thickBot="1" x14ac:dyDescent="0.25">
      <c r="B28" s="317" t="s">
        <v>9</v>
      </c>
      <c r="C28" s="318">
        <v>0</v>
      </c>
      <c r="D28" s="175">
        <f>IF($D$2&lt;D$9,0,IF(AND(D10=0,D26=0),1,IF(AND(D10=0,D26&gt;0),2,IF(D26&lt;0,0,(D26/D10)))))</f>
        <v>1</v>
      </c>
      <c r="E28" s="127">
        <f t="shared" ref="E28:U28" si="20">IF($D$2&lt;E$9,0,IF(AND(E10=0,E26=0),1,IF(AND(E10=0,E26&gt;0),2,IF(E26&lt;0,0,(E26/E10)))))</f>
        <v>1</v>
      </c>
      <c r="F28" s="127">
        <f t="shared" si="20"/>
        <v>1</v>
      </c>
      <c r="G28" s="127">
        <f t="shared" si="20"/>
        <v>1</v>
      </c>
      <c r="H28" s="175">
        <f t="shared" si="20"/>
        <v>1</v>
      </c>
      <c r="I28" s="127">
        <f t="shared" si="20"/>
        <v>1</v>
      </c>
      <c r="J28" s="127">
        <f t="shared" si="20"/>
        <v>1</v>
      </c>
      <c r="K28" s="127">
        <f t="shared" si="20"/>
        <v>1</v>
      </c>
      <c r="L28" s="127">
        <f t="shared" si="20"/>
        <v>1</v>
      </c>
      <c r="M28" s="175">
        <f>IF($D$2&lt;M$9,0,IF(AND(M10=0,M26=0),1,IF(AND(M10=0,M26&gt;0),2,IF(M26&lt;0,0,(M26/M10)))))</f>
        <v>1</v>
      </c>
      <c r="N28" s="211">
        <f>IF($D$2&lt;N$9,0,IF(AND(N10=0,N26=0),1,IF(AND(N10=0,N26&gt;0),2,IF(N26&lt;0,0,(N26/N10)))))</f>
        <v>1</v>
      </c>
      <c r="O28" s="127">
        <f>IF($D$2&lt;O$9,0,IF(AND(O10=0,O26=0),1,IF(AND(O10=0,O26&gt;0),2,IF(O26&lt;0,0,(O26/O10)))))</f>
        <v>0</v>
      </c>
      <c r="P28" s="127">
        <f>IF($D$2&lt;P$9,0,IF(AND(P10=0,P26=0),1,IF(AND(P10=0,P26&gt;0),2,IF(P26&lt;0,0,(P26/P10)))))</f>
        <v>0</v>
      </c>
      <c r="Q28" s="212">
        <f>IF($D$2&lt;Q$9,0,IF(AND(Q10=0,Q26=0),1,IF(AND(Q10=0,Q26&gt;0),2,IF(Q26&lt;0,0,(Q26/Q10)))))</f>
        <v>0</v>
      </c>
      <c r="R28" s="242">
        <f t="shared" si="20"/>
        <v>1</v>
      </c>
      <c r="S28" s="128">
        <f t="shared" si="20"/>
        <v>1</v>
      </c>
      <c r="T28" s="227">
        <f t="shared" si="20"/>
        <v>1</v>
      </c>
      <c r="U28" s="227">
        <f t="shared" si="20"/>
        <v>0</v>
      </c>
      <c r="V28" s="1"/>
      <c r="W28" s="22"/>
      <c r="X28" s="1"/>
    </row>
    <row r="29" spans="2:24" s="2" customFormat="1" ht="17.25" customHeight="1" x14ac:dyDescent="0.2">
      <c r="B29" s="129" t="str">
        <f>"Week "&amp;$D$1&amp;" View"</f>
        <v>Week 10 View</v>
      </c>
      <c r="C29" s="149"/>
      <c r="D29" s="177">
        <f>INDEX(D13:D25,MATCH($D$1,$C$13:$C$25,0))</f>
        <v>0</v>
      </c>
      <c r="E29" s="91">
        <f t="shared" ref="E29:U29" si="21">INDEX(E13:E25,MATCH($D$1,$C$13:$C$25,0))</f>
        <v>0</v>
      </c>
      <c r="F29" s="91">
        <f t="shared" si="21"/>
        <v>0</v>
      </c>
      <c r="G29" s="130">
        <f t="shared" si="21"/>
        <v>0</v>
      </c>
      <c r="H29" s="281">
        <f t="shared" si="21"/>
        <v>0</v>
      </c>
      <c r="I29" s="91">
        <f t="shared" si="21"/>
        <v>0</v>
      </c>
      <c r="J29" s="91">
        <f t="shared" si="21"/>
        <v>0</v>
      </c>
      <c r="K29" s="91">
        <f t="shared" si="21"/>
        <v>0</v>
      </c>
      <c r="L29" s="91">
        <f t="shared" si="21"/>
        <v>0</v>
      </c>
      <c r="M29" s="177">
        <f>INDEX(M13:M25,MATCH($D$1,$C$13:$C$25,0))</f>
        <v>0</v>
      </c>
      <c r="N29" s="213">
        <f>INDEX(N13:N25,MATCH($D$1,$C$13:$C$25,0))</f>
        <v>0</v>
      </c>
      <c r="O29" s="91">
        <f>INDEX(O13:O25,MATCH($D$1,$C$13:$C$25,0))</f>
        <v>0</v>
      </c>
      <c r="P29" s="91">
        <f>INDEX(P13:P25,MATCH($D$1,$C$13:$C$25,0))</f>
        <v>0</v>
      </c>
      <c r="Q29" s="214">
        <f>INDEX(Q13:Q25,MATCH($D$1,$C$13:$C$25,0))</f>
        <v>0</v>
      </c>
      <c r="R29" s="243">
        <f t="shared" si="21"/>
        <v>0</v>
      </c>
      <c r="S29" s="131">
        <f t="shared" si="21"/>
        <v>0</v>
      </c>
      <c r="T29" s="244">
        <f t="shared" si="21"/>
        <v>0</v>
      </c>
      <c r="U29" s="228">
        <f t="shared" si="21"/>
        <v>0</v>
      </c>
      <c r="V29" s="1"/>
      <c r="W29" s="23"/>
      <c r="X29" s="1"/>
    </row>
    <row r="30" spans="2:24" s="2" customFormat="1" ht="16.5" customHeight="1" thickBot="1" x14ac:dyDescent="0.25">
      <c r="B30" s="132" t="s">
        <v>23</v>
      </c>
      <c r="C30" s="150"/>
      <c r="D30" s="179">
        <f>IFERROR(E29/$R29,0)</f>
        <v>0</v>
      </c>
      <c r="E30" s="133">
        <f>IFERROR(F29/$R29,0)</f>
        <v>0</v>
      </c>
      <c r="F30" s="133">
        <f>IFERROR(G29/$R29,0)</f>
        <v>0</v>
      </c>
      <c r="G30" s="133">
        <f>IFERROR(H29/$R29,0)</f>
        <v>0</v>
      </c>
      <c r="H30" s="188">
        <f>IFERROR(I29/$R29,0)</f>
        <v>0</v>
      </c>
      <c r="I30" s="279">
        <f>IFERROR(J29/$S29,0)</f>
        <v>0</v>
      </c>
      <c r="J30" s="133">
        <f>IFERROR(K29/$S29,0)</f>
        <v>0</v>
      </c>
      <c r="K30" s="133">
        <f>IFERROR(L29/$S29,0)</f>
        <v>0</v>
      </c>
      <c r="L30" s="133">
        <f>IFERROR(#REF!/$S29,0)</f>
        <v>0</v>
      </c>
      <c r="M30" s="179">
        <f>IFERROR(#REF!/$S29,0)</f>
        <v>0</v>
      </c>
      <c r="N30" s="215">
        <f>IFERROR(#REF!/$S29,0)</f>
        <v>0</v>
      </c>
      <c r="O30" s="133">
        <f>IFERROR(#REF!/$S29,0)</f>
        <v>0</v>
      </c>
      <c r="P30" s="133">
        <f>IFERROR(#REF!/$S29,0)</f>
        <v>0</v>
      </c>
      <c r="Q30" s="216">
        <f>IFERROR(#REF!/$S29,0)</f>
        <v>0</v>
      </c>
      <c r="R30" s="179">
        <f>IFERROR(R29/$U29,0)</f>
        <v>0</v>
      </c>
      <c r="S30" s="133">
        <f>IFERROR(S29/$U29,0)</f>
        <v>0</v>
      </c>
      <c r="T30" s="189">
        <f>IFERROR(T29/$U29,0)</f>
        <v>0</v>
      </c>
      <c r="U30" s="229"/>
      <c r="V30" s="1"/>
      <c r="W30" s="23"/>
      <c r="X30" s="1"/>
    </row>
    <row r="31" spans="2:24" s="2" customFormat="1" ht="17.25" customHeight="1" thickBot="1" x14ac:dyDescent="0.25">
      <c r="B31" s="135" t="s">
        <v>24</v>
      </c>
      <c r="C31" s="151"/>
      <c r="D31" s="180"/>
      <c r="E31" s="136"/>
      <c r="F31" s="136"/>
      <c r="G31" s="136"/>
      <c r="H31" s="282">
        <f>SL!H31</f>
        <v>0</v>
      </c>
      <c r="I31" s="136"/>
      <c r="J31" s="136"/>
      <c r="K31" s="136"/>
      <c r="L31" s="278">
        <f>SL!L31</f>
        <v>0</v>
      </c>
      <c r="M31" s="282">
        <f>SL!M31</f>
        <v>0</v>
      </c>
      <c r="N31" s="217">
        <f>SL!N31</f>
        <v>0</v>
      </c>
      <c r="O31" s="136">
        <f>SL!O31</f>
        <v>0</v>
      </c>
      <c r="P31" s="136">
        <f>SL!P31</f>
        <v>0</v>
      </c>
      <c r="Q31" s="218">
        <f>SL!Q31</f>
        <v>0</v>
      </c>
      <c r="R31" s="245"/>
      <c r="S31" s="137"/>
      <c r="T31" s="246"/>
      <c r="U31" s="138"/>
      <c r="V31" s="1"/>
      <c r="W31" s="22"/>
      <c r="X31" s="1"/>
    </row>
    <row r="32" spans="2:24" ht="16.8" outlineLevel="1" x14ac:dyDescent="0.2">
      <c r="B32" s="310" t="s">
        <v>10</v>
      </c>
      <c r="C32" s="311">
        <v>0</v>
      </c>
      <c r="D32" s="171">
        <f>IF(D$9&lt;=$D$2,D26,0)</f>
        <v>0</v>
      </c>
      <c r="E32" s="125">
        <f t="shared" ref="E32:Q32" si="22">IF(E$9&lt;=$D$2,E26+D32,0)</f>
        <v>0</v>
      </c>
      <c r="F32" s="125">
        <f t="shared" si="22"/>
        <v>0</v>
      </c>
      <c r="G32" s="125">
        <f t="shared" si="22"/>
        <v>0</v>
      </c>
      <c r="H32" s="171">
        <f t="shared" si="22"/>
        <v>0</v>
      </c>
      <c r="I32" s="125">
        <f t="shared" si="22"/>
        <v>0</v>
      </c>
      <c r="J32" s="125">
        <f t="shared" si="22"/>
        <v>0</v>
      </c>
      <c r="K32" s="125">
        <f t="shared" si="22"/>
        <v>0</v>
      </c>
      <c r="L32" s="125">
        <f t="shared" si="22"/>
        <v>0</v>
      </c>
      <c r="M32" s="171">
        <f t="shared" si="22"/>
        <v>0</v>
      </c>
      <c r="N32" s="207">
        <f t="shared" si="22"/>
        <v>0</v>
      </c>
      <c r="O32" s="125">
        <f t="shared" si="22"/>
        <v>0</v>
      </c>
      <c r="P32" s="125">
        <f t="shared" si="22"/>
        <v>0</v>
      </c>
      <c r="Q32" s="208">
        <f t="shared" si="22"/>
        <v>0</v>
      </c>
      <c r="R32" s="247">
        <f>IFERROR(INDEX(R$13:R$25,$D$1,0)/INDEX($U$13:$U$25,$D$1,0),0)</f>
        <v>0</v>
      </c>
      <c r="S32" s="140">
        <f>IFERROR(INDEX(S$13:S$25,$D$1,0)/INDEX($U$13:$U$25,$D$1,0),0)</f>
        <v>0</v>
      </c>
      <c r="T32" s="248">
        <f>IFERROR(INDEX(T$13:T$25,$D$1,0)/INDEX($U$13:$U$25,$D$1,0),0)</f>
        <v>0</v>
      </c>
      <c r="U32" s="230" t="s">
        <v>11</v>
      </c>
      <c r="W32" s="24"/>
    </row>
    <row r="33" spans="2:24" ht="16.5" customHeight="1" outlineLevel="1" x14ac:dyDescent="0.2">
      <c r="B33" s="315" t="s">
        <v>12</v>
      </c>
      <c r="C33" s="316">
        <v>0</v>
      </c>
      <c r="D33" s="173">
        <f>IF(D$27=0,0,IF(D$9&lt;=$D$2,D32-D11,D32-D11))</f>
        <v>0</v>
      </c>
      <c r="E33" s="85">
        <f t="shared" ref="E33:L33" si="23">IF(E$27=0,0,IF(E$9&lt;=$D$2,E32-E11,E32-E11))</f>
        <v>0</v>
      </c>
      <c r="F33" s="85">
        <f t="shared" si="23"/>
        <v>0</v>
      </c>
      <c r="G33" s="85">
        <f t="shared" si="23"/>
        <v>0</v>
      </c>
      <c r="H33" s="173">
        <f t="shared" si="23"/>
        <v>0</v>
      </c>
      <c r="I33" s="85">
        <f t="shared" si="23"/>
        <v>0</v>
      </c>
      <c r="J33" s="85">
        <f t="shared" si="23"/>
        <v>0</v>
      </c>
      <c r="K33" s="85">
        <f t="shared" si="23"/>
        <v>0</v>
      </c>
      <c r="L33" s="85">
        <f t="shared" si="23"/>
        <v>0</v>
      </c>
      <c r="M33" s="173">
        <f>IF(M$27=0,0,IF(M$9&lt;=$D$2,M32-M11,M32-M11))</f>
        <v>0</v>
      </c>
      <c r="N33" s="209">
        <f>IF(N$27=0,0,IF(N$9&lt;=$D$2,N32-N11,N32-N11))</f>
        <v>0</v>
      </c>
      <c r="O33" s="85">
        <f>IF(O$27=0,0,IF(O$9&lt;=$D$2,O32-O11,O32-O11))</f>
        <v>0</v>
      </c>
      <c r="P33" s="85">
        <f>IF(P$27=0,0,IF(P$9&lt;=$D$2,P32-P11,P32-P11))</f>
        <v>0</v>
      </c>
      <c r="Q33" s="210">
        <f>IF(Q$27=0,0,IF(Q$9&lt;=$D$2,Q32-Q11,Q32-Q11))</f>
        <v>0</v>
      </c>
      <c r="R33" s="249">
        <f>SL!R33</f>
        <v>0</v>
      </c>
      <c r="S33" s="89">
        <f>SL!S33</f>
        <v>0</v>
      </c>
      <c r="T33" s="250">
        <f>SL!T33</f>
        <v>0</v>
      </c>
      <c r="U33" s="231" t="s">
        <v>13</v>
      </c>
      <c r="W33" s="25"/>
    </row>
    <row r="34" spans="2:24" ht="17.399999999999999" outlineLevel="1" thickBot="1" x14ac:dyDescent="0.25">
      <c r="B34" s="317" t="s">
        <v>9</v>
      </c>
      <c r="C34" s="318">
        <v>0</v>
      </c>
      <c r="D34" s="175">
        <f>IF($D$2&lt;D$9,0,IF(AND(D11=0,D32=0),1,IF(AND(D11=0,D32&gt;0),2,IF(D32&lt;0,0,(D32/D11)))))</f>
        <v>1</v>
      </c>
      <c r="E34" s="127">
        <f t="shared" ref="E34:L34" si="24">IF($D$2&lt;E$9,0,IF(AND(E11=0,E32=0),1,IF(AND(E11=0,E32&gt;0),2,IF(E32&lt;0,0,(E32/E11)))))</f>
        <v>1</v>
      </c>
      <c r="F34" s="127">
        <f t="shared" si="24"/>
        <v>1</v>
      </c>
      <c r="G34" s="127">
        <f t="shared" si="24"/>
        <v>1</v>
      </c>
      <c r="H34" s="175">
        <f t="shared" si="24"/>
        <v>1</v>
      </c>
      <c r="I34" s="127">
        <f t="shared" si="24"/>
        <v>1</v>
      </c>
      <c r="J34" s="127">
        <f t="shared" si="24"/>
        <v>1</v>
      </c>
      <c r="K34" s="127">
        <f t="shared" si="24"/>
        <v>1</v>
      </c>
      <c r="L34" s="127">
        <f t="shared" si="24"/>
        <v>1</v>
      </c>
      <c r="M34" s="175">
        <f>IF($D$2&lt;M$9,0,IF(AND(M11=0,M32=0),1,IF(AND(M11=0,M32&gt;0),2,IF(M32&lt;0,0,(M32/M11)))))</f>
        <v>1</v>
      </c>
      <c r="N34" s="211">
        <f>IF($D$2&lt;N$9,0,IF(AND(N11=0,N32=0),1,IF(AND(N11=0,N32&gt;0),2,IF(N32&lt;0,0,(N32/N11)))))</f>
        <v>1</v>
      </c>
      <c r="O34" s="127">
        <f>IF($D$2&lt;O$9,0,IF(AND(O11=0,O32=0),1,IF(AND(O11=0,O32&gt;0),2,IF(O32&lt;0,0,(O32/O11)))))</f>
        <v>0</v>
      </c>
      <c r="P34" s="127">
        <f>IF($D$2&lt;P$9,0,IF(AND(P11=0,P32=0),1,IF(AND(P11=0,P32&gt;0),2,IF(P32&lt;0,0,(P32/P11)))))</f>
        <v>0</v>
      </c>
      <c r="Q34" s="212">
        <f>IF($D$2&lt;Q$9,0,IF(AND(Q11=0,Q32=0),1,IF(AND(Q11=0,Q32&gt;0),2,IF(Q32&lt;0,0,(Q32/Q11)))))</f>
        <v>0</v>
      </c>
      <c r="R34" s="251">
        <f>SL!R34</f>
        <v>0</v>
      </c>
      <c r="S34" s="141">
        <f>SL!S34</f>
        <v>0</v>
      </c>
      <c r="T34" s="252">
        <f>SL!T34</f>
        <v>0</v>
      </c>
      <c r="U34" s="232" t="s">
        <v>14</v>
      </c>
      <c r="W34" s="25"/>
    </row>
    <row r="35" spans="2:24" ht="16.8" outlineLevel="1" x14ac:dyDescent="0.2">
      <c r="B35" s="261" t="str">
        <f>'SI -Overall'!$B$35</f>
        <v>Fy Q3 2425</v>
      </c>
      <c r="C35" s="156"/>
      <c r="D35" s="182">
        <v>0</v>
      </c>
      <c r="E35" s="87">
        <v>6.0000000000000001E-3</v>
      </c>
      <c r="F35" s="87">
        <v>0.08</v>
      </c>
      <c r="G35" s="87">
        <v>0.47899999999999998</v>
      </c>
      <c r="H35" s="182">
        <v>5.0999999999999997E-2</v>
      </c>
      <c r="I35" s="87">
        <v>0.17499999999999999</v>
      </c>
      <c r="J35" s="87">
        <v>0.23</v>
      </c>
      <c r="K35" s="87">
        <v>0.2</v>
      </c>
      <c r="L35" s="87">
        <v>1.17</v>
      </c>
      <c r="M35" s="182">
        <v>1.17</v>
      </c>
      <c r="N35" s="219">
        <v>1.17</v>
      </c>
      <c r="O35" s="87">
        <v>1.17</v>
      </c>
      <c r="P35" s="87">
        <v>1.17</v>
      </c>
      <c r="Q35" s="220">
        <v>1.17</v>
      </c>
      <c r="R35" s="253">
        <f>SUM(D35:H35)</f>
        <v>0.61599999999999999</v>
      </c>
      <c r="S35" s="90">
        <f>SUM(I35:L35)</f>
        <v>1.7749999999999999</v>
      </c>
      <c r="T35" s="233">
        <f>SUM(N35:Q35)</f>
        <v>4.68</v>
      </c>
      <c r="U35" s="233">
        <f>SUM(R35:T35)</f>
        <v>7.0709999999999997</v>
      </c>
      <c r="W35" s="25"/>
    </row>
    <row r="36" spans="2:24" ht="17.399999999999999" outlineLevel="1" thickBot="1" x14ac:dyDescent="0.25">
      <c r="B36" s="262" t="str">
        <f>'SI -Overall'!$B$36</f>
        <v>Fy Q4 2324</v>
      </c>
      <c r="C36" s="152"/>
      <c r="D36" s="183"/>
      <c r="E36" s="114"/>
      <c r="F36" s="114"/>
      <c r="G36" s="114"/>
      <c r="H36" s="183"/>
      <c r="I36" s="114"/>
      <c r="J36" s="114"/>
      <c r="K36" s="114"/>
      <c r="L36" s="114"/>
      <c r="M36" s="183"/>
      <c r="N36" s="221"/>
      <c r="O36" s="108"/>
      <c r="P36" s="108"/>
      <c r="Q36" s="222"/>
      <c r="R36" s="254">
        <f>SUM(D36:H36)</f>
        <v>0</v>
      </c>
      <c r="S36" s="116">
        <f>SUM(I36:L36)</f>
        <v>0</v>
      </c>
      <c r="T36" s="234">
        <f>SUM(N36:Q36)</f>
        <v>0</v>
      </c>
      <c r="U36" s="234">
        <f>SUM(R36:T36)</f>
        <v>0</v>
      </c>
      <c r="W36" s="25"/>
    </row>
    <row r="37" spans="2:24" ht="16.8" x14ac:dyDescent="0.2">
      <c r="B37" s="40"/>
      <c r="C37" s="41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8"/>
      <c r="T37" s="28"/>
      <c r="U37" s="28"/>
      <c r="V37" s="28"/>
      <c r="W37" s="28"/>
    </row>
    <row r="38" spans="2:24" ht="21" hidden="1" x14ac:dyDescent="0.2">
      <c r="B38" s="312" t="s">
        <v>29</v>
      </c>
      <c r="C38" s="313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4"/>
      <c r="V38" s="29"/>
      <c r="W38" s="29"/>
    </row>
    <row r="39" spans="2:24" ht="16.8" hidden="1" x14ac:dyDescent="0.2">
      <c r="B39" s="117"/>
      <c r="C39" s="142" t="s">
        <v>0</v>
      </c>
      <c r="D39" s="153">
        <f t="shared" ref="D39:Q39" si="25">D$6</f>
        <v>1</v>
      </c>
      <c r="E39" s="118">
        <f t="shared" si="25"/>
        <v>1</v>
      </c>
      <c r="F39" s="118">
        <f t="shared" si="25"/>
        <v>1</v>
      </c>
      <c r="G39" s="118">
        <f t="shared" si="25"/>
        <v>1</v>
      </c>
      <c r="H39" s="154">
        <f t="shared" si="25"/>
        <v>2</v>
      </c>
      <c r="I39" s="153">
        <f t="shared" si="25"/>
        <v>2</v>
      </c>
      <c r="J39" s="118">
        <f t="shared" si="25"/>
        <v>2</v>
      </c>
      <c r="K39" s="118">
        <f t="shared" si="25"/>
        <v>2</v>
      </c>
      <c r="L39" s="154">
        <f t="shared" si="25"/>
        <v>2</v>
      </c>
      <c r="M39" s="76"/>
      <c r="N39" s="190">
        <v>3</v>
      </c>
      <c r="O39" s="191">
        <f t="shared" si="25"/>
        <v>3</v>
      </c>
      <c r="P39" s="191">
        <f t="shared" si="25"/>
        <v>3</v>
      </c>
      <c r="Q39" s="192">
        <f t="shared" si="25"/>
        <v>3</v>
      </c>
      <c r="R39" s="324">
        <v>1</v>
      </c>
      <c r="S39" s="320">
        <v>2</v>
      </c>
      <c r="T39" s="328">
        <v>3</v>
      </c>
      <c r="U39" s="328" t="s">
        <v>1</v>
      </c>
      <c r="V39" s="2"/>
      <c r="W39" s="2"/>
    </row>
    <row r="40" spans="2:24" ht="16.8" hidden="1" x14ac:dyDescent="0.2">
      <c r="B40" s="109"/>
      <c r="C40" s="143" t="s">
        <v>2</v>
      </c>
      <c r="D40" s="155">
        <f t="shared" ref="D40:Q40" si="26">D$7</f>
        <v>1</v>
      </c>
      <c r="E40" s="76">
        <f t="shared" si="26"/>
        <v>2</v>
      </c>
      <c r="F40" s="76">
        <f t="shared" si="26"/>
        <v>3</v>
      </c>
      <c r="G40" s="76">
        <f t="shared" si="26"/>
        <v>5</v>
      </c>
      <c r="H40" s="156">
        <f t="shared" si="26"/>
        <v>5</v>
      </c>
      <c r="I40" s="155">
        <f t="shared" si="26"/>
        <v>6</v>
      </c>
      <c r="J40" s="76">
        <f t="shared" si="26"/>
        <v>7</v>
      </c>
      <c r="K40" s="76">
        <f t="shared" si="26"/>
        <v>8</v>
      </c>
      <c r="L40" s="156">
        <f t="shared" si="26"/>
        <v>9</v>
      </c>
      <c r="M40" s="76"/>
      <c r="N40" s="193">
        <v>9</v>
      </c>
      <c r="O40" s="76">
        <f t="shared" si="26"/>
        <v>11</v>
      </c>
      <c r="P40" s="76">
        <f t="shared" si="26"/>
        <v>12</v>
      </c>
      <c r="Q40" s="194">
        <f t="shared" si="26"/>
        <v>13</v>
      </c>
      <c r="R40" s="325"/>
      <c r="S40" s="321"/>
      <c r="T40" s="329"/>
      <c r="U40" s="329"/>
      <c r="V40" s="2"/>
      <c r="W40" s="2"/>
    </row>
    <row r="41" spans="2:24" ht="16.8" hidden="1" x14ac:dyDescent="0.2">
      <c r="B41" s="109"/>
      <c r="C41" s="143" t="s">
        <v>3</v>
      </c>
      <c r="D41" s="157">
        <f>D$8</f>
        <v>45931</v>
      </c>
      <c r="E41" s="77">
        <f t="shared" ref="E41:Q41" si="27">E$8</f>
        <v>45936</v>
      </c>
      <c r="F41" s="77">
        <f t="shared" si="27"/>
        <v>45943</v>
      </c>
      <c r="G41" s="77">
        <f t="shared" si="27"/>
        <v>45957</v>
      </c>
      <c r="H41" s="158">
        <f t="shared" si="27"/>
        <v>45962</v>
      </c>
      <c r="I41" s="184">
        <f t="shared" si="27"/>
        <v>45964</v>
      </c>
      <c r="J41" s="77">
        <f t="shared" si="27"/>
        <v>45971</v>
      </c>
      <c r="K41" s="77">
        <f t="shared" si="27"/>
        <v>45978</v>
      </c>
      <c r="L41" s="158">
        <f t="shared" si="27"/>
        <v>45985</v>
      </c>
      <c r="M41" s="77"/>
      <c r="N41" s="195">
        <f t="shared" si="27"/>
        <v>45992</v>
      </c>
      <c r="O41" s="77">
        <f t="shared" si="27"/>
        <v>45999</v>
      </c>
      <c r="P41" s="77">
        <f t="shared" si="27"/>
        <v>46006</v>
      </c>
      <c r="Q41" s="196">
        <f t="shared" si="27"/>
        <v>46013</v>
      </c>
      <c r="R41" s="184">
        <f>D41</f>
        <v>45931</v>
      </c>
      <c r="S41" s="77">
        <f>I41</f>
        <v>45964</v>
      </c>
      <c r="T41" s="158">
        <f>N41</f>
        <v>45992</v>
      </c>
      <c r="U41" s="158">
        <f>D41</f>
        <v>45931</v>
      </c>
      <c r="V41" s="4"/>
      <c r="W41" s="4"/>
    </row>
    <row r="42" spans="2:24" ht="17.399999999999999" hidden="1" thickBot="1" x14ac:dyDescent="0.25">
      <c r="B42" s="119"/>
      <c r="C42" s="144" t="s">
        <v>4</v>
      </c>
      <c r="D42" s="159">
        <f>D$9</f>
        <v>45935</v>
      </c>
      <c r="E42" s="78">
        <f t="shared" ref="E42:Q42" si="28">E$9</f>
        <v>45942</v>
      </c>
      <c r="F42" s="78">
        <f t="shared" si="28"/>
        <v>45949</v>
      </c>
      <c r="G42" s="78">
        <f t="shared" si="28"/>
        <v>45961</v>
      </c>
      <c r="H42" s="160">
        <f t="shared" si="28"/>
        <v>45963</v>
      </c>
      <c r="I42" s="159">
        <f t="shared" si="28"/>
        <v>45970</v>
      </c>
      <c r="J42" s="78">
        <f t="shared" si="28"/>
        <v>45977</v>
      </c>
      <c r="K42" s="78">
        <f t="shared" si="28"/>
        <v>45984</v>
      </c>
      <c r="L42" s="160">
        <f t="shared" si="28"/>
        <v>45991</v>
      </c>
      <c r="M42" s="78"/>
      <c r="N42" s="197">
        <f t="shared" si="28"/>
        <v>45998</v>
      </c>
      <c r="O42" s="78">
        <f t="shared" si="28"/>
        <v>46005</v>
      </c>
      <c r="P42" s="78">
        <f t="shared" si="28"/>
        <v>46012</v>
      </c>
      <c r="Q42" s="198">
        <f t="shared" si="28"/>
        <v>46022</v>
      </c>
      <c r="R42" s="159">
        <f>H42</f>
        <v>45963</v>
      </c>
      <c r="S42" s="78">
        <f>L42</f>
        <v>45991</v>
      </c>
      <c r="T42" s="160">
        <f>Q42</f>
        <v>46022</v>
      </c>
      <c r="U42" s="160">
        <f>T42</f>
        <v>46022</v>
      </c>
      <c r="V42" s="4"/>
      <c r="W42" s="4"/>
    </row>
    <row r="43" spans="2:24" ht="16.8" hidden="1" x14ac:dyDescent="0.2">
      <c r="B43" s="121" t="s">
        <v>5</v>
      </c>
      <c r="C43" s="145" t="s">
        <v>2</v>
      </c>
      <c r="D43" s="161">
        <f>D38*$R$38</f>
        <v>0</v>
      </c>
      <c r="E43" s="122">
        <f>E38*$R$38</f>
        <v>0</v>
      </c>
      <c r="F43" s="122">
        <f>F38*$R$38</f>
        <v>0</v>
      </c>
      <c r="G43" s="122">
        <f>G38*$R$38</f>
        <v>0</v>
      </c>
      <c r="H43" s="162">
        <f>H38*$R$38</f>
        <v>0</v>
      </c>
      <c r="I43" s="161">
        <f>I38*$S$38</f>
        <v>0</v>
      </c>
      <c r="J43" s="122">
        <f>J38*$S$38</f>
        <v>0</v>
      </c>
      <c r="K43" s="122">
        <f>K38*$S$38</f>
        <v>0</v>
      </c>
      <c r="L43" s="162">
        <f>L38*$S$38</f>
        <v>0</v>
      </c>
      <c r="M43" s="122"/>
      <c r="N43" s="199">
        <f>N38*$S$38</f>
        <v>0</v>
      </c>
      <c r="O43" s="122">
        <f>O38*$T$38</f>
        <v>0</v>
      </c>
      <c r="P43" s="122">
        <f>P38*$T$38</f>
        <v>0</v>
      </c>
      <c r="Q43" s="200">
        <f>Q38*$T$38</f>
        <v>0</v>
      </c>
      <c r="R43" s="235">
        <f>SUMIF($D$6:$Q$6,R$6,$D43:$Q43)</f>
        <v>0</v>
      </c>
      <c r="S43" s="123">
        <f>SUMIF($D$6:$Q$6,S$6,$D43:$Q43)</f>
        <v>0</v>
      </c>
      <c r="T43" s="223">
        <f>SUMIF($D$6:$Q$6,T$6,$D43:$Q43)</f>
        <v>0</v>
      </c>
      <c r="U43" s="223">
        <f>SUM(R43:T43)</f>
        <v>0</v>
      </c>
      <c r="V43" s="19"/>
      <c r="W43" s="19"/>
    </row>
    <row r="44" spans="2:24" s="2" customFormat="1" ht="17.399999999999999" hidden="1" thickBot="1" x14ac:dyDescent="0.25">
      <c r="B44" s="113"/>
      <c r="C44" s="146" t="s">
        <v>6</v>
      </c>
      <c r="D44" s="163">
        <f>D43</f>
        <v>0</v>
      </c>
      <c r="E44" s="79">
        <f>D44+E43</f>
        <v>0</v>
      </c>
      <c r="F44" s="79">
        <f t="shared" ref="F44:L44" si="29">E44+F43</f>
        <v>0</v>
      </c>
      <c r="G44" s="79">
        <f t="shared" si="29"/>
        <v>0</v>
      </c>
      <c r="H44" s="164">
        <f t="shared" si="29"/>
        <v>0</v>
      </c>
      <c r="I44" s="163">
        <f t="shared" si="29"/>
        <v>0</v>
      </c>
      <c r="J44" s="79">
        <f t="shared" si="29"/>
        <v>0</v>
      </c>
      <c r="K44" s="79">
        <f t="shared" si="29"/>
        <v>0</v>
      </c>
      <c r="L44" s="164">
        <f t="shared" si="29"/>
        <v>0</v>
      </c>
      <c r="M44" s="79"/>
      <c r="N44" s="201">
        <f>L44+N43</f>
        <v>0</v>
      </c>
      <c r="O44" s="79">
        <f>N44+O43</f>
        <v>0</v>
      </c>
      <c r="P44" s="79">
        <f>O44+P43</f>
        <v>0</v>
      </c>
      <c r="Q44" s="202">
        <f>P44+Q43</f>
        <v>0</v>
      </c>
      <c r="R44" s="236">
        <f>IFERROR(R43/$U43,0)</f>
        <v>0</v>
      </c>
      <c r="S44" s="124">
        <f>IFERROR(S43/$U43,0)</f>
        <v>0</v>
      </c>
      <c r="T44" s="237">
        <f>IFERROR(T43/$U43,0)</f>
        <v>0</v>
      </c>
      <c r="U44" s="224"/>
      <c r="V44" s="12"/>
      <c r="W44" s="12"/>
      <c r="X44" s="1"/>
    </row>
    <row r="45" spans="2:24" s="2" customFormat="1" ht="16.8" hidden="1" x14ac:dyDescent="0.2">
      <c r="B45" s="120"/>
      <c r="C45" s="147">
        <v>0</v>
      </c>
      <c r="D45" s="165"/>
      <c r="E45" s="80"/>
      <c r="F45" s="80"/>
      <c r="G45" s="80"/>
      <c r="H45" s="166"/>
      <c r="I45" s="185"/>
      <c r="J45" s="80"/>
      <c r="K45" s="80"/>
      <c r="L45" s="186"/>
      <c r="M45" s="80"/>
      <c r="N45" s="203"/>
      <c r="O45" s="80"/>
      <c r="P45" s="80"/>
      <c r="Q45" s="204"/>
      <c r="R45" s="238">
        <f t="shared" ref="R45:T58" si="30">SUMIF($D$6:$Q$6,R$6,$D45:$Q45)</f>
        <v>0</v>
      </c>
      <c r="S45" s="82">
        <f t="shared" si="30"/>
        <v>0</v>
      </c>
      <c r="T45" s="110">
        <f t="shared" si="30"/>
        <v>0</v>
      </c>
      <c r="U45" s="110">
        <f>SUM(R45:T45)</f>
        <v>0</v>
      </c>
      <c r="V45" s="15"/>
      <c r="W45" s="15"/>
      <c r="X45" s="1"/>
    </row>
    <row r="46" spans="2:24" s="2" customFormat="1" ht="16.8" hidden="1" x14ac:dyDescent="0.2">
      <c r="B46" s="111" t="s">
        <v>2</v>
      </c>
      <c r="C46" s="148">
        <v>1</v>
      </c>
      <c r="D46" s="167"/>
      <c r="E46" s="80"/>
      <c r="F46" s="80"/>
      <c r="G46" s="80"/>
      <c r="H46" s="166"/>
      <c r="I46" s="185"/>
      <c r="J46" s="80"/>
      <c r="K46" s="80"/>
      <c r="L46" s="186"/>
      <c r="M46" s="80"/>
      <c r="N46" s="203"/>
      <c r="O46" s="80"/>
      <c r="P46" s="80"/>
      <c r="Q46" s="204"/>
      <c r="R46" s="238">
        <f t="shared" si="30"/>
        <v>0</v>
      </c>
      <c r="S46" s="82">
        <f t="shared" si="30"/>
        <v>0</v>
      </c>
      <c r="T46" s="110">
        <f t="shared" si="30"/>
        <v>0</v>
      </c>
      <c r="U46" s="110">
        <f>SUM(R46:T46)</f>
        <v>0</v>
      </c>
      <c r="V46" s="15"/>
      <c r="W46" s="15"/>
      <c r="X46" s="1"/>
    </row>
    <row r="47" spans="2:24" s="2" customFormat="1" ht="16.8" hidden="1" x14ac:dyDescent="0.2">
      <c r="B47" s="111"/>
      <c r="C47" s="148">
        <v>2</v>
      </c>
      <c r="D47" s="169">
        <f t="shared" ref="D47:D58" si="31">IF($C47&lt;=$C$32,D46,0)</f>
        <v>0</v>
      </c>
      <c r="E47" s="83"/>
      <c r="F47" s="80"/>
      <c r="G47" s="80"/>
      <c r="H47" s="166"/>
      <c r="I47" s="185"/>
      <c r="J47" s="80"/>
      <c r="K47" s="80"/>
      <c r="L47" s="186"/>
      <c r="M47" s="80"/>
      <c r="N47" s="203"/>
      <c r="O47" s="80"/>
      <c r="P47" s="80"/>
      <c r="Q47" s="204"/>
      <c r="R47" s="263">
        <f t="shared" si="30"/>
        <v>0</v>
      </c>
      <c r="S47" s="264">
        <f t="shared" si="30"/>
        <v>0</v>
      </c>
      <c r="T47" s="265">
        <f t="shared" si="30"/>
        <v>0</v>
      </c>
      <c r="U47" s="265">
        <f t="shared" ref="U47:U58" si="32">SUM(R47:T47)</f>
        <v>0</v>
      </c>
      <c r="V47" s="15"/>
      <c r="W47" s="15"/>
      <c r="X47" s="1"/>
    </row>
    <row r="48" spans="2:24" s="2" customFormat="1" ht="16.8" hidden="1" x14ac:dyDescent="0.2">
      <c r="B48" s="111"/>
      <c r="C48" s="148">
        <v>3</v>
      </c>
      <c r="D48" s="169">
        <f t="shared" si="31"/>
        <v>0</v>
      </c>
      <c r="E48" s="103">
        <f t="shared" ref="E48:E58" si="33">IF($C48&lt;=$C$32,E47,0)</f>
        <v>0</v>
      </c>
      <c r="F48" s="83"/>
      <c r="G48" s="81"/>
      <c r="H48" s="166"/>
      <c r="I48" s="185"/>
      <c r="J48" s="80"/>
      <c r="K48" s="80"/>
      <c r="L48" s="186"/>
      <c r="M48" s="80"/>
      <c r="N48" s="203"/>
      <c r="O48" s="80"/>
      <c r="P48" s="80"/>
      <c r="Q48" s="204"/>
      <c r="R48" s="263">
        <f t="shared" si="30"/>
        <v>0</v>
      </c>
      <c r="S48" s="264">
        <f t="shared" si="30"/>
        <v>0</v>
      </c>
      <c r="T48" s="265">
        <f t="shared" si="30"/>
        <v>0</v>
      </c>
      <c r="U48" s="265">
        <f t="shared" si="32"/>
        <v>0</v>
      </c>
      <c r="V48" s="15"/>
      <c r="W48" s="15"/>
      <c r="X48" s="1"/>
    </row>
    <row r="49" spans="2:25" s="2" customFormat="1" ht="16.8" hidden="1" x14ac:dyDescent="0.2">
      <c r="B49" s="111"/>
      <c r="C49" s="148">
        <v>4</v>
      </c>
      <c r="D49" s="169">
        <f t="shared" si="31"/>
        <v>0</v>
      </c>
      <c r="E49" s="103">
        <f t="shared" si="33"/>
        <v>0</v>
      </c>
      <c r="F49" s="103">
        <f t="shared" ref="F49:F58" si="34">IF($C49&lt;=$C$32,F48,0)</f>
        <v>0</v>
      </c>
      <c r="G49" s="83"/>
      <c r="H49" s="166"/>
      <c r="I49" s="185"/>
      <c r="J49" s="80"/>
      <c r="K49" s="80"/>
      <c r="L49" s="186"/>
      <c r="M49" s="80"/>
      <c r="N49" s="203"/>
      <c r="O49" s="80"/>
      <c r="P49" s="80"/>
      <c r="Q49" s="204"/>
      <c r="R49" s="263">
        <f t="shared" si="30"/>
        <v>0</v>
      </c>
      <c r="S49" s="264">
        <f t="shared" si="30"/>
        <v>0</v>
      </c>
      <c r="T49" s="265">
        <f t="shared" si="30"/>
        <v>0</v>
      </c>
      <c r="U49" s="265">
        <f t="shared" si="32"/>
        <v>0</v>
      </c>
      <c r="V49" s="15"/>
      <c r="W49" s="15"/>
      <c r="X49" s="1"/>
    </row>
    <row r="50" spans="2:25" s="2" customFormat="1" ht="16.8" hidden="1" x14ac:dyDescent="0.2">
      <c r="B50" s="111"/>
      <c r="C50" s="148">
        <v>5</v>
      </c>
      <c r="D50" s="169">
        <f t="shared" si="31"/>
        <v>0</v>
      </c>
      <c r="E50" s="103">
        <f t="shared" si="33"/>
        <v>0</v>
      </c>
      <c r="F50" s="103">
        <f t="shared" si="34"/>
        <v>0</v>
      </c>
      <c r="G50" s="103">
        <f t="shared" ref="G50:G58" si="35">IF($C50&lt;=$C$32,G49,0)</f>
        <v>0</v>
      </c>
      <c r="H50" s="168"/>
      <c r="I50" s="185"/>
      <c r="J50" s="80"/>
      <c r="K50" s="80"/>
      <c r="L50" s="186"/>
      <c r="M50" s="80"/>
      <c r="N50" s="203"/>
      <c r="O50" s="80"/>
      <c r="P50" s="80"/>
      <c r="Q50" s="204"/>
      <c r="R50" s="263">
        <f t="shared" si="30"/>
        <v>0</v>
      </c>
      <c r="S50" s="264">
        <f t="shared" si="30"/>
        <v>0</v>
      </c>
      <c r="T50" s="265">
        <f t="shared" si="30"/>
        <v>0</v>
      </c>
      <c r="U50" s="265">
        <f t="shared" si="32"/>
        <v>0</v>
      </c>
      <c r="V50" s="15"/>
      <c r="W50" s="15"/>
      <c r="X50" s="1"/>
    </row>
    <row r="51" spans="2:25" s="2" customFormat="1" ht="16.8" hidden="1" x14ac:dyDescent="0.2">
      <c r="B51" s="111"/>
      <c r="C51" s="148">
        <v>6</v>
      </c>
      <c r="D51" s="169">
        <f t="shared" si="31"/>
        <v>0</v>
      </c>
      <c r="E51" s="103">
        <f t="shared" si="33"/>
        <v>0</v>
      </c>
      <c r="F51" s="103">
        <f t="shared" si="34"/>
        <v>0</v>
      </c>
      <c r="G51" s="103">
        <f t="shared" si="35"/>
        <v>0</v>
      </c>
      <c r="H51" s="170">
        <f t="shared" ref="H51:H58" si="36">IF($C51&lt;=$C$32,H50,0)</f>
        <v>0</v>
      </c>
      <c r="I51" s="167">
        <f t="shared" ref="I51:I58" si="37">IF($C51&lt;=$C$32,I50,0)</f>
        <v>0</v>
      </c>
      <c r="J51" s="80"/>
      <c r="K51" s="80"/>
      <c r="L51" s="186"/>
      <c r="M51" s="80"/>
      <c r="N51" s="203"/>
      <c r="O51" s="80"/>
      <c r="P51" s="80"/>
      <c r="Q51" s="204"/>
      <c r="R51" s="263">
        <f t="shared" si="30"/>
        <v>0</v>
      </c>
      <c r="S51" s="264">
        <f t="shared" si="30"/>
        <v>0</v>
      </c>
      <c r="T51" s="265">
        <f t="shared" si="30"/>
        <v>0</v>
      </c>
      <c r="U51" s="265">
        <f t="shared" si="32"/>
        <v>0</v>
      </c>
      <c r="V51" s="14"/>
      <c r="W51" s="14"/>
      <c r="X51" s="1"/>
    </row>
    <row r="52" spans="2:25" s="2" customFormat="1" ht="16.8" hidden="1" x14ac:dyDescent="0.2">
      <c r="B52" s="111"/>
      <c r="C52" s="148">
        <v>7</v>
      </c>
      <c r="D52" s="169">
        <f t="shared" si="31"/>
        <v>0</v>
      </c>
      <c r="E52" s="103">
        <f t="shared" si="33"/>
        <v>0</v>
      </c>
      <c r="F52" s="103">
        <f t="shared" si="34"/>
        <v>0</v>
      </c>
      <c r="G52" s="103">
        <f t="shared" si="35"/>
        <v>0</v>
      </c>
      <c r="H52" s="170">
        <f t="shared" si="36"/>
        <v>0</v>
      </c>
      <c r="I52" s="169">
        <f t="shared" si="37"/>
        <v>0</v>
      </c>
      <c r="J52" s="83">
        <f t="shared" ref="J52:J58" si="38">IF($C52&lt;=$C$32,J51,0)</f>
        <v>0</v>
      </c>
      <c r="K52" s="80"/>
      <c r="L52" s="186"/>
      <c r="M52" s="80"/>
      <c r="N52" s="203"/>
      <c r="O52" s="80"/>
      <c r="P52" s="80"/>
      <c r="Q52" s="204"/>
      <c r="R52" s="263">
        <f t="shared" si="30"/>
        <v>0</v>
      </c>
      <c r="S52" s="264">
        <f t="shared" si="30"/>
        <v>0</v>
      </c>
      <c r="T52" s="265">
        <f t="shared" si="30"/>
        <v>0</v>
      </c>
      <c r="U52" s="265">
        <f t="shared" si="32"/>
        <v>0</v>
      </c>
      <c r="V52" s="14"/>
      <c r="W52" s="14"/>
      <c r="X52" s="30"/>
      <c r="Y52" s="31"/>
    </row>
    <row r="53" spans="2:25" s="2" customFormat="1" ht="16.8" hidden="1" x14ac:dyDescent="0.2">
      <c r="B53" s="111"/>
      <c r="C53" s="148">
        <v>8</v>
      </c>
      <c r="D53" s="169">
        <f t="shared" si="31"/>
        <v>0</v>
      </c>
      <c r="E53" s="103">
        <f t="shared" si="33"/>
        <v>0</v>
      </c>
      <c r="F53" s="103">
        <f t="shared" si="34"/>
        <v>0</v>
      </c>
      <c r="G53" s="103">
        <f t="shared" si="35"/>
        <v>0</v>
      </c>
      <c r="H53" s="170">
        <f t="shared" si="36"/>
        <v>0</v>
      </c>
      <c r="I53" s="169">
        <f t="shared" si="37"/>
        <v>0</v>
      </c>
      <c r="J53" s="103">
        <f t="shared" si="38"/>
        <v>0</v>
      </c>
      <c r="K53" s="83">
        <f t="shared" ref="K53:K58" si="39">IF($C53&lt;=$C$32,K52,0)</f>
        <v>0</v>
      </c>
      <c r="L53" s="186"/>
      <c r="M53" s="80"/>
      <c r="N53" s="203"/>
      <c r="O53" s="80"/>
      <c r="P53" s="80"/>
      <c r="Q53" s="204"/>
      <c r="R53" s="263">
        <f t="shared" si="30"/>
        <v>0</v>
      </c>
      <c r="S53" s="264">
        <f t="shared" si="30"/>
        <v>0</v>
      </c>
      <c r="T53" s="265">
        <f t="shared" si="30"/>
        <v>0</v>
      </c>
      <c r="U53" s="265">
        <f t="shared" si="32"/>
        <v>0</v>
      </c>
      <c r="V53" s="14"/>
      <c r="W53" s="14"/>
      <c r="X53" s="1"/>
      <c r="Y53" s="31"/>
    </row>
    <row r="54" spans="2:25" s="2" customFormat="1" ht="16.8" hidden="1" x14ac:dyDescent="0.2">
      <c r="B54" s="111"/>
      <c r="C54" s="148">
        <v>9</v>
      </c>
      <c r="D54" s="169">
        <f t="shared" si="31"/>
        <v>0</v>
      </c>
      <c r="E54" s="103">
        <f t="shared" si="33"/>
        <v>0</v>
      </c>
      <c r="F54" s="103">
        <f t="shared" si="34"/>
        <v>0</v>
      </c>
      <c r="G54" s="103">
        <f t="shared" si="35"/>
        <v>0</v>
      </c>
      <c r="H54" s="170">
        <f t="shared" si="36"/>
        <v>0</v>
      </c>
      <c r="I54" s="169">
        <f t="shared" si="37"/>
        <v>0</v>
      </c>
      <c r="J54" s="103">
        <f t="shared" si="38"/>
        <v>0</v>
      </c>
      <c r="K54" s="103">
        <f t="shared" si="39"/>
        <v>0</v>
      </c>
      <c r="L54" s="83">
        <f>IF($C54&lt;=$C$32,L53,0)</f>
        <v>0</v>
      </c>
      <c r="M54" s="83"/>
      <c r="N54" s="203"/>
      <c r="O54" s="80"/>
      <c r="P54" s="80"/>
      <c r="Q54" s="204"/>
      <c r="R54" s="263">
        <f t="shared" si="30"/>
        <v>0</v>
      </c>
      <c r="S54" s="264">
        <f t="shared" si="30"/>
        <v>0</v>
      </c>
      <c r="T54" s="265">
        <f t="shared" si="30"/>
        <v>0</v>
      </c>
      <c r="U54" s="265">
        <f t="shared" si="32"/>
        <v>0</v>
      </c>
      <c r="V54" s="14"/>
      <c r="W54" s="14"/>
      <c r="X54" s="30"/>
      <c r="Y54" s="31"/>
    </row>
    <row r="55" spans="2:25" s="2" customFormat="1" ht="16.8" hidden="1" x14ac:dyDescent="0.2">
      <c r="B55" s="111"/>
      <c r="C55" s="148">
        <v>10</v>
      </c>
      <c r="D55" s="169">
        <f t="shared" si="31"/>
        <v>0</v>
      </c>
      <c r="E55" s="103">
        <f t="shared" si="33"/>
        <v>0</v>
      </c>
      <c r="F55" s="103">
        <f t="shared" si="34"/>
        <v>0</v>
      </c>
      <c r="G55" s="103">
        <f t="shared" si="35"/>
        <v>0</v>
      </c>
      <c r="H55" s="170">
        <f t="shared" si="36"/>
        <v>0</v>
      </c>
      <c r="I55" s="169">
        <f t="shared" si="37"/>
        <v>0</v>
      </c>
      <c r="J55" s="103">
        <f t="shared" si="38"/>
        <v>0</v>
      </c>
      <c r="K55" s="103">
        <f t="shared" si="39"/>
        <v>0</v>
      </c>
      <c r="L55" s="170">
        <f>IF($C55&lt;=$C$32,L54,0)</f>
        <v>0</v>
      </c>
      <c r="M55" s="103"/>
      <c r="N55" s="83">
        <f>IF($C55&lt;=$C$32,N54,0)</f>
        <v>0</v>
      </c>
      <c r="O55" s="80"/>
      <c r="P55" s="80"/>
      <c r="Q55" s="204"/>
      <c r="R55" s="263">
        <f t="shared" si="30"/>
        <v>0</v>
      </c>
      <c r="S55" s="264">
        <f t="shared" si="30"/>
        <v>0</v>
      </c>
      <c r="T55" s="265">
        <f t="shared" si="30"/>
        <v>0</v>
      </c>
      <c r="U55" s="265">
        <f t="shared" si="32"/>
        <v>0</v>
      </c>
      <c r="V55" s="14"/>
      <c r="W55" s="14"/>
      <c r="X55" s="1"/>
      <c r="Y55" s="31"/>
    </row>
    <row r="56" spans="2:25" s="2" customFormat="1" ht="16.8" hidden="1" x14ac:dyDescent="0.2">
      <c r="B56" s="111"/>
      <c r="C56" s="148">
        <v>11</v>
      </c>
      <c r="D56" s="169">
        <f t="shared" si="31"/>
        <v>0</v>
      </c>
      <c r="E56" s="103">
        <f t="shared" si="33"/>
        <v>0</v>
      </c>
      <c r="F56" s="103">
        <f t="shared" si="34"/>
        <v>0</v>
      </c>
      <c r="G56" s="103">
        <f t="shared" si="35"/>
        <v>0</v>
      </c>
      <c r="H56" s="170">
        <f t="shared" si="36"/>
        <v>0</v>
      </c>
      <c r="I56" s="169">
        <f t="shared" si="37"/>
        <v>0</v>
      </c>
      <c r="J56" s="103">
        <f t="shared" si="38"/>
        <v>0</v>
      </c>
      <c r="K56" s="103">
        <f t="shared" si="39"/>
        <v>0</v>
      </c>
      <c r="L56" s="170">
        <f>IF($C56&lt;=$C$32,L55,0)</f>
        <v>0</v>
      </c>
      <c r="M56" s="103"/>
      <c r="N56" s="205">
        <f>IF($C56&lt;=$C$32,N55,0)</f>
        <v>0</v>
      </c>
      <c r="O56" s="83">
        <f>IF($C56&lt;=$C$32,O55,0)</f>
        <v>0</v>
      </c>
      <c r="P56" s="80"/>
      <c r="Q56" s="204"/>
      <c r="R56" s="263">
        <f t="shared" si="30"/>
        <v>0</v>
      </c>
      <c r="S56" s="264">
        <f t="shared" si="30"/>
        <v>0</v>
      </c>
      <c r="T56" s="265">
        <f t="shared" si="30"/>
        <v>0</v>
      </c>
      <c r="U56" s="265">
        <f t="shared" si="32"/>
        <v>0</v>
      </c>
      <c r="V56" s="14"/>
      <c r="W56" s="14"/>
      <c r="X56" s="32"/>
      <c r="Y56" s="31"/>
    </row>
    <row r="57" spans="2:25" s="2" customFormat="1" ht="16.8" hidden="1" x14ac:dyDescent="0.2">
      <c r="B57" s="111"/>
      <c r="C57" s="148">
        <v>12</v>
      </c>
      <c r="D57" s="169">
        <f t="shared" si="31"/>
        <v>0</v>
      </c>
      <c r="E57" s="103">
        <f t="shared" si="33"/>
        <v>0</v>
      </c>
      <c r="F57" s="103">
        <f t="shared" si="34"/>
        <v>0</v>
      </c>
      <c r="G57" s="103">
        <f t="shared" si="35"/>
        <v>0</v>
      </c>
      <c r="H57" s="170">
        <f t="shared" si="36"/>
        <v>0</v>
      </c>
      <c r="I57" s="169">
        <f t="shared" si="37"/>
        <v>0</v>
      </c>
      <c r="J57" s="103">
        <f t="shared" si="38"/>
        <v>0</v>
      </c>
      <c r="K57" s="103">
        <f t="shared" si="39"/>
        <v>0</v>
      </c>
      <c r="L57" s="170">
        <f>IF($C57&lt;=$C$32,L56,0)</f>
        <v>0</v>
      </c>
      <c r="M57" s="103"/>
      <c r="N57" s="205">
        <f>IF($C57&lt;=$C$32,N56,0)</f>
        <v>0</v>
      </c>
      <c r="O57" s="103">
        <f>IF($C57&lt;=$C$32,O56,0)</f>
        <v>0</v>
      </c>
      <c r="P57" s="83">
        <f>IF($C57&lt;=$C$32,P56,0)</f>
        <v>0</v>
      </c>
      <c r="Q57" s="204">
        <v>0</v>
      </c>
      <c r="R57" s="263">
        <f t="shared" si="30"/>
        <v>0</v>
      </c>
      <c r="S57" s="264">
        <f t="shared" si="30"/>
        <v>0</v>
      </c>
      <c r="T57" s="265">
        <f t="shared" si="30"/>
        <v>0</v>
      </c>
      <c r="U57" s="265">
        <f t="shared" si="32"/>
        <v>0</v>
      </c>
      <c r="V57" s="14"/>
      <c r="W57" s="14"/>
      <c r="X57" s="1"/>
    </row>
    <row r="58" spans="2:25" s="2" customFormat="1" ht="16.8" hidden="1" x14ac:dyDescent="0.2">
      <c r="B58" s="111"/>
      <c r="C58" s="148">
        <v>13</v>
      </c>
      <c r="D58" s="169">
        <f t="shared" si="31"/>
        <v>0</v>
      </c>
      <c r="E58" s="103">
        <f t="shared" si="33"/>
        <v>0</v>
      </c>
      <c r="F58" s="103">
        <f t="shared" si="34"/>
        <v>0</v>
      </c>
      <c r="G58" s="103">
        <f t="shared" si="35"/>
        <v>0</v>
      </c>
      <c r="H58" s="170">
        <f t="shared" si="36"/>
        <v>0</v>
      </c>
      <c r="I58" s="169">
        <f t="shared" si="37"/>
        <v>0</v>
      </c>
      <c r="J58" s="103">
        <f t="shared" si="38"/>
        <v>0</v>
      </c>
      <c r="K58" s="103">
        <f t="shared" si="39"/>
        <v>0</v>
      </c>
      <c r="L58" s="170">
        <f>IF($C58&lt;=$C$32,L57,0)</f>
        <v>0</v>
      </c>
      <c r="M58" s="103"/>
      <c r="N58" s="205">
        <f>IF($C58&lt;=$C$32,N57,0)</f>
        <v>0</v>
      </c>
      <c r="O58" s="103">
        <f>IF($C58&lt;=$C$32,O57,0)</f>
        <v>0</v>
      </c>
      <c r="P58" s="103">
        <f>IF($C58&lt;=$C$32,P57,0)</f>
        <v>0</v>
      </c>
      <c r="Q58" s="206">
        <f>IF($C58&lt;=$C$32,Q57,0)</f>
        <v>0</v>
      </c>
      <c r="R58" s="263">
        <f t="shared" si="30"/>
        <v>0</v>
      </c>
      <c r="S58" s="264">
        <f t="shared" si="30"/>
        <v>0</v>
      </c>
      <c r="T58" s="265">
        <f t="shared" si="30"/>
        <v>0</v>
      </c>
      <c r="U58" s="265">
        <f t="shared" si="32"/>
        <v>0</v>
      </c>
      <c r="V58" s="14"/>
      <c r="W58" s="14"/>
      <c r="X58" s="1"/>
      <c r="Y58" s="31"/>
    </row>
    <row r="59" spans="2:25" s="2" customFormat="1" ht="16.8" hidden="1" x14ac:dyDescent="0.2">
      <c r="B59" s="310" t="s">
        <v>7</v>
      </c>
      <c r="C59" s="311">
        <v>0</v>
      </c>
      <c r="D59" s="171">
        <f>INDEX($D$46:$D$58,MATCH($D$1,$C$46:$C$58,0))</f>
        <v>0</v>
      </c>
      <c r="E59" s="125">
        <f t="shared" ref="E59:U59" si="40">INDEX($D$46:$D$58,MATCH($D$1,$C$46:$C$58,0))</f>
        <v>0</v>
      </c>
      <c r="F59" s="125">
        <f t="shared" si="40"/>
        <v>0</v>
      </c>
      <c r="G59" s="125">
        <f t="shared" si="40"/>
        <v>0</v>
      </c>
      <c r="H59" s="172">
        <f t="shared" si="40"/>
        <v>0</v>
      </c>
      <c r="I59" s="171">
        <f t="shared" si="40"/>
        <v>0</v>
      </c>
      <c r="J59" s="125">
        <f t="shared" si="40"/>
        <v>0</v>
      </c>
      <c r="K59" s="125">
        <f t="shared" si="40"/>
        <v>0</v>
      </c>
      <c r="L59" s="172">
        <f t="shared" si="40"/>
        <v>0</v>
      </c>
      <c r="M59" s="125"/>
      <c r="N59" s="207">
        <f t="shared" si="40"/>
        <v>0</v>
      </c>
      <c r="O59" s="125">
        <f t="shared" si="40"/>
        <v>0</v>
      </c>
      <c r="P59" s="125">
        <f t="shared" si="40"/>
        <v>0</v>
      </c>
      <c r="Q59" s="208">
        <f t="shared" si="40"/>
        <v>0</v>
      </c>
      <c r="R59" s="240">
        <f t="shared" si="40"/>
        <v>0</v>
      </c>
      <c r="S59" s="126">
        <f t="shared" si="40"/>
        <v>0</v>
      </c>
      <c r="T59" s="225">
        <f t="shared" si="40"/>
        <v>0</v>
      </c>
      <c r="U59" s="225">
        <f t="shared" si="40"/>
        <v>0</v>
      </c>
      <c r="V59" s="19"/>
      <c r="W59" s="19"/>
      <c r="X59" s="1"/>
    </row>
    <row r="60" spans="2:25" s="2" customFormat="1" ht="16.5" hidden="1" customHeight="1" x14ac:dyDescent="0.2">
      <c r="B60" s="315" t="s">
        <v>8</v>
      </c>
      <c r="C60" s="319">
        <v>0</v>
      </c>
      <c r="D60" s="173">
        <f>IF(D$9&lt;=$D$2,D59-D43,0)</f>
        <v>0</v>
      </c>
      <c r="E60" s="85">
        <f t="shared" ref="E60:U60" si="41">IF(E$9&lt;=$D$2,E59-E43,0)</f>
        <v>0</v>
      </c>
      <c r="F60" s="85">
        <f t="shared" si="41"/>
        <v>0</v>
      </c>
      <c r="G60" s="85">
        <f t="shared" si="41"/>
        <v>0</v>
      </c>
      <c r="H60" s="174">
        <f t="shared" si="41"/>
        <v>0</v>
      </c>
      <c r="I60" s="173">
        <f t="shared" si="41"/>
        <v>0</v>
      </c>
      <c r="J60" s="85">
        <f t="shared" si="41"/>
        <v>0</v>
      </c>
      <c r="K60" s="85">
        <f t="shared" si="41"/>
        <v>0</v>
      </c>
      <c r="L60" s="174">
        <f t="shared" si="41"/>
        <v>0</v>
      </c>
      <c r="M60" s="85"/>
      <c r="N60" s="209">
        <f t="shared" si="41"/>
        <v>0</v>
      </c>
      <c r="O60" s="85">
        <f t="shared" si="41"/>
        <v>0</v>
      </c>
      <c r="P60" s="85">
        <f t="shared" si="41"/>
        <v>0</v>
      </c>
      <c r="Q60" s="210">
        <f t="shared" si="41"/>
        <v>0</v>
      </c>
      <c r="R60" s="241">
        <f t="shared" si="41"/>
        <v>0</v>
      </c>
      <c r="S60" s="86">
        <f t="shared" si="41"/>
        <v>0</v>
      </c>
      <c r="T60" s="226">
        <f t="shared" si="41"/>
        <v>0</v>
      </c>
      <c r="U60" s="226">
        <f t="shared" si="41"/>
        <v>0</v>
      </c>
      <c r="V60" s="20"/>
      <c r="W60" s="20"/>
      <c r="X60" s="1"/>
    </row>
    <row r="61" spans="2:25" s="2" customFormat="1" ht="16.5" hidden="1" customHeight="1" thickBot="1" x14ac:dyDescent="0.25">
      <c r="B61" s="317" t="s">
        <v>9</v>
      </c>
      <c r="C61" s="318">
        <v>0</v>
      </c>
      <c r="D61" s="175">
        <f>IF($D$2&lt;D$9,0,IF(AND(D43=0,D59=0),1,IF(AND(D43=0,D59&gt;0),2,IF(D59&lt;0,0,(D59/D43)))))</f>
        <v>1</v>
      </c>
      <c r="E61" s="127">
        <f t="shared" ref="E61:U61" si="42">IF($D$2&lt;E$9,0,IF(AND(E43=0,E59=0),1,IF(AND(E43=0,E59&gt;0),2,IF(E59&lt;0,0,(E59/E43)))))</f>
        <v>1</v>
      </c>
      <c r="F61" s="127">
        <f t="shared" si="42"/>
        <v>1</v>
      </c>
      <c r="G61" s="127">
        <f t="shared" si="42"/>
        <v>1</v>
      </c>
      <c r="H61" s="176">
        <f t="shared" si="42"/>
        <v>1</v>
      </c>
      <c r="I61" s="175">
        <f t="shared" si="42"/>
        <v>1</v>
      </c>
      <c r="J61" s="127">
        <f t="shared" si="42"/>
        <v>1</v>
      </c>
      <c r="K61" s="127">
        <f t="shared" si="42"/>
        <v>1</v>
      </c>
      <c r="L61" s="176">
        <f t="shared" si="42"/>
        <v>1</v>
      </c>
      <c r="M61" s="127"/>
      <c r="N61" s="211">
        <f t="shared" si="42"/>
        <v>1</v>
      </c>
      <c r="O61" s="127">
        <f t="shared" si="42"/>
        <v>0</v>
      </c>
      <c r="P61" s="127">
        <f t="shared" si="42"/>
        <v>0</v>
      </c>
      <c r="Q61" s="212">
        <f t="shared" si="42"/>
        <v>0</v>
      </c>
      <c r="R61" s="242">
        <f t="shared" si="42"/>
        <v>1</v>
      </c>
      <c r="S61" s="128">
        <f t="shared" si="42"/>
        <v>1</v>
      </c>
      <c r="T61" s="227">
        <f t="shared" si="42"/>
        <v>1</v>
      </c>
      <c r="U61" s="227">
        <f t="shared" si="42"/>
        <v>0</v>
      </c>
      <c r="V61" s="21"/>
      <c r="W61" s="21"/>
      <c r="X61" s="1"/>
    </row>
    <row r="62" spans="2:25" s="2" customFormat="1" ht="17.25" hidden="1" customHeight="1" x14ac:dyDescent="0.2">
      <c r="B62" s="129" t="str">
        <f>"Week "&amp;$D$1&amp;" View"</f>
        <v>Week 10 View</v>
      </c>
      <c r="C62" s="149"/>
      <c r="D62" s="177">
        <f>INDEX(D46:D58,MATCH($D$1,$C$13:$C$25,0))</f>
        <v>0</v>
      </c>
      <c r="E62" s="91">
        <f t="shared" ref="E62:U62" si="43">INDEX(E46:E58,MATCH($D$1,$C$13:$C$25,0))</f>
        <v>0</v>
      </c>
      <c r="F62" s="91">
        <f t="shared" si="43"/>
        <v>0</v>
      </c>
      <c r="G62" s="130">
        <f t="shared" si="43"/>
        <v>0</v>
      </c>
      <c r="H62" s="178">
        <f t="shared" si="43"/>
        <v>0</v>
      </c>
      <c r="I62" s="177">
        <f t="shared" si="43"/>
        <v>0</v>
      </c>
      <c r="J62" s="91">
        <f t="shared" si="43"/>
        <v>0</v>
      </c>
      <c r="K62" s="91">
        <f t="shared" si="43"/>
        <v>0</v>
      </c>
      <c r="L62" s="187">
        <f t="shared" si="43"/>
        <v>0</v>
      </c>
      <c r="M62" s="91"/>
      <c r="N62" s="213">
        <f t="shared" si="43"/>
        <v>0</v>
      </c>
      <c r="O62" s="91">
        <f t="shared" si="43"/>
        <v>0</v>
      </c>
      <c r="P62" s="91">
        <f t="shared" si="43"/>
        <v>0</v>
      </c>
      <c r="Q62" s="214">
        <f t="shared" si="43"/>
        <v>0</v>
      </c>
      <c r="R62" s="243">
        <f t="shared" si="43"/>
        <v>0</v>
      </c>
      <c r="S62" s="131">
        <f t="shared" si="43"/>
        <v>0</v>
      </c>
      <c r="T62" s="244">
        <f t="shared" si="43"/>
        <v>0</v>
      </c>
      <c r="U62" s="228">
        <f t="shared" si="43"/>
        <v>0</v>
      </c>
      <c r="V62" s="22"/>
      <c r="W62" s="22"/>
      <c r="X62" s="1"/>
    </row>
    <row r="63" spans="2:25" s="2" customFormat="1" ht="16.5" hidden="1" customHeight="1" thickBot="1" x14ac:dyDescent="0.25">
      <c r="B63" s="132" t="s">
        <v>23</v>
      </c>
      <c r="C63" s="150"/>
      <c r="D63" s="179">
        <f>IFERROR(D62/$R62,0)</f>
        <v>0</v>
      </c>
      <c r="E63" s="133">
        <f>IFERROR(E62/$R62,0)</f>
        <v>0</v>
      </c>
      <c r="F63" s="133">
        <f>IFERROR(F62/$R62,0)</f>
        <v>0</v>
      </c>
      <c r="G63" s="133">
        <f>IFERROR(G62/$R62,0)</f>
        <v>0</v>
      </c>
      <c r="H63" s="134">
        <f>IFERROR(H62/$R62,0)</f>
        <v>0</v>
      </c>
      <c r="I63" s="188">
        <f>IFERROR(I62/$S62,0)</f>
        <v>0</v>
      </c>
      <c r="J63" s="133">
        <f>IFERROR(J62/$S62,0)</f>
        <v>0</v>
      </c>
      <c r="K63" s="133">
        <f>IFERROR(K62/$S62,0)</f>
        <v>0</v>
      </c>
      <c r="L63" s="189">
        <f>IFERROR(L62/$S62,0)</f>
        <v>0</v>
      </c>
      <c r="M63" s="133"/>
      <c r="N63" s="215">
        <f>IFERROR(N62/$T62,0)</f>
        <v>0</v>
      </c>
      <c r="O63" s="133">
        <f>IFERROR(O62/$T62,0)</f>
        <v>0</v>
      </c>
      <c r="P63" s="133">
        <f>IFERROR(P62/$T62,0)</f>
        <v>0</v>
      </c>
      <c r="Q63" s="216">
        <f>IFERROR(Q62/$T62,0)</f>
        <v>0</v>
      </c>
      <c r="R63" s="179">
        <f>IFERROR(R62/$U62,0)</f>
        <v>0</v>
      </c>
      <c r="S63" s="133">
        <f>IFERROR(S62/$U62,0)</f>
        <v>0</v>
      </c>
      <c r="T63" s="189">
        <f>IFERROR(T62/$U62,0)</f>
        <v>0</v>
      </c>
      <c r="U63" s="229"/>
      <c r="V63" s="23"/>
      <c r="W63" s="23"/>
      <c r="X63" s="1"/>
    </row>
    <row r="64" spans="2:25" s="2" customFormat="1" ht="16.5" hidden="1" customHeight="1" thickBot="1" x14ac:dyDescent="0.25">
      <c r="B64" s="135" t="s">
        <v>24</v>
      </c>
      <c r="C64" s="151"/>
      <c r="D64" s="180"/>
      <c r="E64" s="136"/>
      <c r="F64" s="136"/>
      <c r="G64" s="136"/>
      <c r="H64" s="181"/>
      <c r="I64" s="180"/>
      <c r="J64" s="136"/>
      <c r="K64" s="136"/>
      <c r="L64" s="181"/>
      <c r="M64" s="278"/>
      <c r="N64" s="217"/>
      <c r="O64" s="136"/>
      <c r="P64" s="136"/>
      <c r="Q64" s="218"/>
      <c r="R64" s="245"/>
      <c r="S64" s="137"/>
      <c r="T64" s="246"/>
      <c r="U64" s="138"/>
      <c r="V64" s="23"/>
      <c r="W64" s="23"/>
      <c r="X64" s="1"/>
    </row>
    <row r="65" spans="2:27" s="2" customFormat="1" ht="17.25" hidden="1" customHeight="1" x14ac:dyDescent="0.2">
      <c r="B65" s="310" t="s">
        <v>10</v>
      </c>
      <c r="C65" s="311">
        <v>0</v>
      </c>
      <c r="D65" s="171">
        <f>IF(D$9&lt;=$D$2,D59,0)</f>
        <v>0</v>
      </c>
      <c r="E65" s="125">
        <f>IF(E$9&lt;=$D$2,E59+D65,0)</f>
        <v>0</v>
      </c>
      <c r="F65" s="125">
        <f t="shared" ref="F65:Q65" si="44">IF(F$9&lt;=$D$2,F59+E65,0)</f>
        <v>0</v>
      </c>
      <c r="G65" s="125">
        <f t="shared" si="44"/>
        <v>0</v>
      </c>
      <c r="H65" s="172">
        <f t="shared" si="44"/>
        <v>0</v>
      </c>
      <c r="I65" s="171">
        <f t="shared" si="44"/>
        <v>0</v>
      </c>
      <c r="J65" s="125">
        <f t="shared" si="44"/>
        <v>0</v>
      </c>
      <c r="K65" s="125">
        <f t="shared" si="44"/>
        <v>0</v>
      </c>
      <c r="L65" s="172">
        <f t="shared" si="44"/>
        <v>0</v>
      </c>
      <c r="M65" s="125"/>
      <c r="N65" s="207" t="e">
        <f>IF(N$9&lt;=$D$2,N59+#REF!,0)</f>
        <v>#REF!</v>
      </c>
      <c r="O65" s="125">
        <f t="shared" si="44"/>
        <v>0</v>
      </c>
      <c r="P65" s="125">
        <f t="shared" si="44"/>
        <v>0</v>
      </c>
      <c r="Q65" s="208">
        <f t="shared" si="44"/>
        <v>0</v>
      </c>
      <c r="R65" s="247">
        <f>IFERROR(INDEX(R$13:R$25,$D$1,0)/INDEX($U$13:$U$25,$D$1,0),0)</f>
        <v>0</v>
      </c>
      <c r="S65" s="140">
        <f>IFERROR(INDEX(S$13:S$25,$D$1,0)/INDEX($U$13:$U$25,$D$1,0),0)</f>
        <v>0</v>
      </c>
      <c r="T65" s="248">
        <f>IFERROR(INDEX(T$13:T$25,$D$1,0)/INDEX($U$13:$U$25,$D$1,0),0)</f>
        <v>0</v>
      </c>
      <c r="U65" s="230" t="s">
        <v>11</v>
      </c>
      <c r="V65" s="22"/>
      <c r="W65" s="22"/>
      <c r="X65" s="1"/>
    </row>
    <row r="66" spans="2:27" s="2" customFormat="1" ht="16.5" hidden="1" customHeight="1" outlineLevel="1" x14ac:dyDescent="0.2">
      <c r="B66" s="315" t="s">
        <v>12</v>
      </c>
      <c r="C66" s="316">
        <v>0</v>
      </c>
      <c r="D66" s="173">
        <f>IF(D$27=0,0,IF(D$9&lt;=$D$2,E65-D44,E65-D44))</f>
        <v>0</v>
      </c>
      <c r="E66" s="85">
        <f t="shared" ref="E66:P66" si="45">IF(E$27=0,0,IF(E$9&lt;=$D$2,F65-E44,F65-E44))</f>
        <v>0</v>
      </c>
      <c r="F66" s="85">
        <f t="shared" si="45"/>
        <v>0</v>
      </c>
      <c r="G66" s="85">
        <f t="shared" si="45"/>
        <v>0</v>
      </c>
      <c r="H66" s="174">
        <f t="shared" si="45"/>
        <v>0</v>
      </c>
      <c r="I66" s="173">
        <f t="shared" si="45"/>
        <v>0</v>
      </c>
      <c r="J66" s="85">
        <f t="shared" si="45"/>
        <v>0</v>
      </c>
      <c r="K66" s="85">
        <f t="shared" si="45"/>
        <v>0</v>
      </c>
      <c r="L66" s="174">
        <f>IF(L$27=0,0,IF(L$9&lt;=$D$2,#REF!-L44,#REF!-L44))</f>
        <v>0</v>
      </c>
      <c r="M66" s="85"/>
      <c r="N66" s="209">
        <f t="shared" si="45"/>
        <v>0</v>
      </c>
      <c r="O66" s="85">
        <f t="shared" si="45"/>
        <v>0</v>
      </c>
      <c r="P66" s="85">
        <f t="shared" si="45"/>
        <v>0</v>
      </c>
      <c r="Q66" s="210">
        <f>IF(Q$27=0,0,IF(Q$9&lt;=$D$2,#REF!-Q44,#REF!-Q44))</f>
        <v>0</v>
      </c>
      <c r="R66" s="249">
        <f>NP!R66</f>
        <v>0</v>
      </c>
      <c r="S66" s="89">
        <f>NP!S66</f>
        <v>0</v>
      </c>
      <c r="T66" s="250">
        <f>NP!T66</f>
        <v>0</v>
      </c>
      <c r="U66" s="231" t="s">
        <v>13</v>
      </c>
      <c r="V66"/>
      <c r="W66"/>
      <c r="X66"/>
    </row>
    <row r="67" spans="2:27" ht="17.399999999999999" hidden="1" outlineLevel="1" thickBot="1" x14ac:dyDescent="0.25">
      <c r="B67" s="317" t="s">
        <v>9</v>
      </c>
      <c r="C67" s="318">
        <v>0</v>
      </c>
      <c r="D67" s="175">
        <f>IF($D$2&lt;D$9,0,IF(AND(D44=0,D65=0),1,IF(AND(D44=0,D65&gt;0),2,IF(D65&lt;0,0,(D65/D44)))))</f>
        <v>1</v>
      </c>
      <c r="E67" s="127">
        <f t="shared" ref="E67:Q67" si="46">IF($D$2&lt;E$9,0,IF(AND(E44=0,E65=0),1,IF(AND(E44=0,E65&gt;0),2,IF(E65&lt;0,0,(E65/E44)))))</f>
        <v>1</v>
      </c>
      <c r="F67" s="127">
        <f t="shared" si="46"/>
        <v>1</v>
      </c>
      <c r="G67" s="127">
        <f t="shared" si="46"/>
        <v>1</v>
      </c>
      <c r="H67" s="176">
        <f t="shared" si="46"/>
        <v>1</v>
      </c>
      <c r="I67" s="175">
        <f t="shared" si="46"/>
        <v>1</v>
      </c>
      <c r="J67" s="127">
        <f t="shared" si="46"/>
        <v>1</v>
      </c>
      <c r="K67" s="127">
        <f t="shared" si="46"/>
        <v>1</v>
      </c>
      <c r="L67" s="176">
        <f t="shared" si="46"/>
        <v>1</v>
      </c>
      <c r="M67" s="127"/>
      <c r="N67" s="211" t="e">
        <f t="shared" si="46"/>
        <v>#REF!</v>
      </c>
      <c r="O67" s="127">
        <f t="shared" si="46"/>
        <v>0</v>
      </c>
      <c r="P67" s="127">
        <f t="shared" si="46"/>
        <v>0</v>
      </c>
      <c r="Q67" s="212">
        <f t="shared" si="46"/>
        <v>0</v>
      </c>
      <c r="R67" s="251">
        <f>NP!R67</f>
        <v>0</v>
      </c>
      <c r="S67" s="141">
        <f>NP!S67</f>
        <v>0</v>
      </c>
      <c r="T67" s="252">
        <f>NP!T67</f>
        <v>0</v>
      </c>
      <c r="U67" s="232" t="s">
        <v>14</v>
      </c>
      <c r="V67" s="25"/>
      <c r="W67" s="25"/>
    </row>
    <row r="68" spans="2:27" ht="16.8" hidden="1" outlineLevel="1" x14ac:dyDescent="0.2">
      <c r="B68" s="139" t="str">
        <f>B35</f>
        <v>Fy Q3 2425</v>
      </c>
      <c r="C68" s="156"/>
      <c r="D68" s="182"/>
      <c r="E68" s="87"/>
      <c r="F68" s="87"/>
      <c r="G68" s="87"/>
      <c r="H68" s="88"/>
      <c r="I68" s="182"/>
      <c r="J68" s="87"/>
      <c r="K68" s="87"/>
      <c r="L68" s="88"/>
      <c r="M68" s="87"/>
      <c r="N68" s="219"/>
      <c r="O68" s="87"/>
      <c r="P68" s="87"/>
      <c r="Q68" s="220"/>
      <c r="R68" s="253"/>
      <c r="S68" s="90"/>
      <c r="T68" s="233"/>
      <c r="U68" s="233"/>
      <c r="V68" s="25"/>
      <c r="W68" s="25"/>
    </row>
    <row r="69" spans="2:27" ht="17.399999999999999" hidden="1" outlineLevel="1" thickBot="1" x14ac:dyDescent="0.25">
      <c r="B69" s="255" t="str">
        <f>B36</f>
        <v>Fy Q4 2324</v>
      </c>
      <c r="C69" s="152"/>
      <c r="D69" s="183"/>
      <c r="E69" s="114"/>
      <c r="F69" s="114"/>
      <c r="G69" s="114"/>
      <c r="H69" s="115"/>
      <c r="I69" s="183"/>
      <c r="J69" s="114"/>
      <c r="K69" s="114"/>
      <c r="L69" s="115"/>
      <c r="M69" s="87"/>
      <c r="N69" s="221"/>
      <c r="O69" s="108"/>
      <c r="P69" s="108"/>
      <c r="Q69" s="222"/>
      <c r="R69" s="254"/>
      <c r="S69" s="116"/>
      <c r="T69" s="234"/>
      <c r="U69" s="234"/>
      <c r="V69" s="25"/>
      <c r="W69" s="25"/>
    </row>
    <row r="70" spans="2:27" ht="17.399999999999999" collapsed="1" thickBot="1" x14ac:dyDescent="0.25">
      <c r="B70" s="40"/>
      <c r="C70" s="41"/>
      <c r="D70" s="97">
        <v>0</v>
      </c>
      <c r="E70" s="97">
        <v>7.4367088607594931E-2</v>
      </c>
      <c r="F70" s="97">
        <v>0.18037974683544303</v>
      </c>
      <c r="G70" s="97">
        <v>0.21044303797468356</v>
      </c>
      <c r="H70" s="97">
        <v>0.53481012658227844</v>
      </c>
      <c r="I70" s="97">
        <v>0.15040650406504064</v>
      </c>
      <c r="J70" s="97">
        <v>0.17174796747967477</v>
      </c>
      <c r="K70" s="97">
        <v>0.20020325203252032</v>
      </c>
      <c r="L70" s="97">
        <v>0.47764227642276419</v>
      </c>
      <c r="M70" s="97"/>
      <c r="N70" s="97">
        <v>5.6364787840405321E-2</v>
      </c>
      <c r="O70" s="97">
        <v>0.1019632678910703</v>
      </c>
      <c r="P70" s="97">
        <v>0.13742875237492083</v>
      </c>
      <c r="Q70" s="97">
        <v>0.70424319189360352</v>
      </c>
      <c r="R70" s="97">
        <f>$U$70*R$1</f>
        <v>1.68</v>
      </c>
      <c r="S70" s="97">
        <f>$U$70*S$1</f>
        <v>2.56</v>
      </c>
      <c r="T70" s="97">
        <f>$U$70*T$1</f>
        <v>3.76</v>
      </c>
      <c r="U70" s="97">
        <v>8</v>
      </c>
      <c r="V70" s="28"/>
      <c r="W70" s="28"/>
    </row>
    <row r="71" spans="2:27" s="33" customFormat="1" ht="21.6" thickBot="1" x14ac:dyDescent="0.25">
      <c r="B71" s="312" t="s">
        <v>30</v>
      </c>
      <c r="C71" s="313"/>
      <c r="D71" s="313"/>
      <c r="E71" s="313"/>
      <c r="F71" s="313"/>
      <c r="G71" s="313"/>
      <c r="H71" s="313"/>
      <c r="I71" s="313"/>
      <c r="J71" s="313"/>
      <c r="K71" s="313"/>
      <c r="L71" s="313"/>
      <c r="M71" s="313"/>
      <c r="N71" s="313"/>
      <c r="O71" s="313"/>
      <c r="P71" s="313"/>
      <c r="Q71" s="313"/>
      <c r="R71" s="313"/>
      <c r="S71" s="313"/>
      <c r="T71" s="313"/>
      <c r="U71" s="314"/>
      <c r="V71" s="29"/>
      <c r="W71" s="29"/>
      <c r="Y71" s="34"/>
      <c r="Z71" s="34"/>
      <c r="AA71" s="34"/>
    </row>
    <row r="72" spans="2:27" ht="16.8" x14ac:dyDescent="0.2">
      <c r="B72" s="117"/>
      <c r="C72" s="142" t="s">
        <v>0</v>
      </c>
      <c r="D72" s="153">
        <f t="shared" ref="D72:Q72" si="47">D$6</f>
        <v>1</v>
      </c>
      <c r="E72" s="118">
        <f t="shared" si="47"/>
        <v>1</v>
      </c>
      <c r="F72" s="118">
        <f t="shared" si="47"/>
        <v>1</v>
      </c>
      <c r="G72" s="154">
        <f t="shared" si="47"/>
        <v>1</v>
      </c>
      <c r="H72" s="153">
        <f t="shared" si="47"/>
        <v>2</v>
      </c>
      <c r="I72" s="118">
        <f t="shared" si="47"/>
        <v>2</v>
      </c>
      <c r="J72" s="118">
        <f t="shared" si="47"/>
        <v>2</v>
      </c>
      <c r="K72" s="118">
        <f t="shared" si="47"/>
        <v>2</v>
      </c>
      <c r="L72" s="118">
        <f t="shared" si="47"/>
        <v>2</v>
      </c>
      <c r="M72" s="155">
        <v>3</v>
      </c>
      <c r="N72" s="191">
        <v>3</v>
      </c>
      <c r="O72" s="191">
        <f t="shared" si="47"/>
        <v>3</v>
      </c>
      <c r="P72" s="191">
        <f t="shared" si="47"/>
        <v>3</v>
      </c>
      <c r="Q72" s="192">
        <f t="shared" si="47"/>
        <v>3</v>
      </c>
      <c r="R72" s="324">
        <v>1</v>
      </c>
      <c r="S72" s="320">
        <v>2</v>
      </c>
      <c r="T72" s="328">
        <v>3</v>
      </c>
      <c r="U72" s="328" t="s">
        <v>1</v>
      </c>
      <c r="V72" s="2"/>
      <c r="W72" s="2"/>
    </row>
    <row r="73" spans="2:27" ht="16.8" x14ac:dyDescent="0.2">
      <c r="B73" s="109"/>
      <c r="C73" s="143" t="s">
        <v>2</v>
      </c>
      <c r="D73" s="155">
        <f t="shared" ref="D73:Q73" si="48">D$7</f>
        <v>1</v>
      </c>
      <c r="E73" s="76">
        <f t="shared" si="48"/>
        <v>2</v>
      </c>
      <c r="F73" s="76">
        <f t="shared" si="48"/>
        <v>3</v>
      </c>
      <c r="G73" s="156">
        <f t="shared" si="48"/>
        <v>5</v>
      </c>
      <c r="H73" s="155">
        <f t="shared" si="48"/>
        <v>5</v>
      </c>
      <c r="I73" s="76">
        <f t="shared" si="48"/>
        <v>6</v>
      </c>
      <c r="J73" s="76">
        <f t="shared" si="48"/>
        <v>7</v>
      </c>
      <c r="K73" s="76">
        <f t="shared" si="48"/>
        <v>8</v>
      </c>
      <c r="L73" s="76">
        <f t="shared" si="48"/>
        <v>9</v>
      </c>
      <c r="M73" s="155"/>
      <c r="N73" s="76">
        <v>9</v>
      </c>
      <c r="O73" s="76">
        <f t="shared" si="48"/>
        <v>11</v>
      </c>
      <c r="P73" s="76">
        <f t="shared" si="48"/>
        <v>12</v>
      </c>
      <c r="Q73" s="194">
        <f t="shared" si="48"/>
        <v>13</v>
      </c>
      <c r="R73" s="325"/>
      <c r="S73" s="321"/>
      <c r="T73" s="329"/>
      <c r="U73" s="329"/>
      <c r="V73" s="2"/>
      <c r="W73" s="2"/>
    </row>
    <row r="74" spans="2:27" ht="16.8" x14ac:dyDescent="0.2">
      <c r="B74" s="109"/>
      <c r="C74" s="143" t="s">
        <v>3</v>
      </c>
      <c r="D74" s="157">
        <f t="shared" ref="D74:L74" si="49">D8</f>
        <v>45931</v>
      </c>
      <c r="E74" s="77">
        <f t="shared" si="49"/>
        <v>45936</v>
      </c>
      <c r="F74" s="77">
        <f t="shared" si="49"/>
        <v>45943</v>
      </c>
      <c r="G74" s="158">
        <f t="shared" si="49"/>
        <v>45957</v>
      </c>
      <c r="H74" s="184">
        <f t="shared" si="49"/>
        <v>45962</v>
      </c>
      <c r="I74" s="77">
        <f t="shared" si="49"/>
        <v>45964</v>
      </c>
      <c r="J74" s="77">
        <f t="shared" si="49"/>
        <v>45971</v>
      </c>
      <c r="K74" s="77">
        <f t="shared" si="49"/>
        <v>45978</v>
      </c>
      <c r="L74" s="77">
        <f t="shared" si="49"/>
        <v>45985</v>
      </c>
      <c r="M74" s="184">
        <f t="shared" ref="M74:Q75" si="50">M8</f>
        <v>45985</v>
      </c>
      <c r="N74" s="77">
        <f t="shared" si="50"/>
        <v>45992</v>
      </c>
      <c r="O74" s="77">
        <f t="shared" si="50"/>
        <v>45999</v>
      </c>
      <c r="P74" s="77">
        <f t="shared" si="50"/>
        <v>46006</v>
      </c>
      <c r="Q74" s="196">
        <f t="shared" si="50"/>
        <v>46013</v>
      </c>
      <c r="R74" s="184">
        <f>D74</f>
        <v>45931</v>
      </c>
      <c r="S74" s="77">
        <f>I74</f>
        <v>45964</v>
      </c>
      <c r="T74" s="158">
        <f>N74</f>
        <v>45992</v>
      </c>
      <c r="U74" s="158">
        <f>D74</f>
        <v>45931</v>
      </c>
      <c r="V74" s="4"/>
      <c r="W74" s="4"/>
    </row>
    <row r="75" spans="2:27" ht="17.399999999999999" thickBot="1" x14ac:dyDescent="0.25">
      <c r="B75" s="119"/>
      <c r="C75" s="144" t="s">
        <v>4</v>
      </c>
      <c r="D75" s="159">
        <f t="shared" ref="D75:L75" si="51">D9</f>
        <v>45935</v>
      </c>
      <c r="E75" s="78">
        <f t="shared" si="51"/>
        <v>45942</v>
      </c>
      <c r="F75" s="78">
        <f t="shared" si="51"/>
        <v>45949</v>
      </c>
      <c r="G75" s="160">
        <f t="shared" si="51"/>
        <v>45961</v>
      </c>
      <c r="H75" s="159">
        <f t="shared" si="51"/>
        <v>45963</v>
      </c>
      <c r="I75" s="78">
        <f t="shared" si="51"/>
        <v>45970</v>
      </c>
      <c r="J75" s="78">
        <f t="shared" si="51"/>
        <v>45977</v>
      </c>
      <c r="K75" s="78">
        <f t="shared" si="51"/>
        <v>45984</v>
      </c>
      <c r="L75" s="78">
        <f t="shared" si="51"/>
        <v>45991</v>
      </c>
      <c r="M75" s="159">
        <f t="shared" si="50"/>
        <v>45991</v>
      </c>
      <c r="N75" s="78">
        <f t="shared" si="50"/>
        <v>45998</v>
      </c>
      <c r="O75" s="78">
        <f t="shared" si="50"/>
        <v>46005</v>
      </c>
      <c r="P75" s="78">
        <f t="shared" si="50"/>
        <v>46012</v>
      </c>
      <c r="Q75" s="198">
        <f t="shared" si="50"/>
        <v>46022</v>
      </c>
      <c r="R75" s="159">
        <f>H75</f>
        <v>45963</v>
      </c>
      <c r="S75" s="78">
        <f>L75</f>
        <v>45991</v>
      </c>
      <c r="T75" s="160">
        <f>Q75</f>
        <v>46022</v>
      </c>
      <c r="U75" s="160">
        <f>T75</f>
        <v>46022</v>
      </c>
      <c r="V75" s="4"/>
      <c r="W75" s="4"/>
    </row>
    <row r="76" spans="2:27" ht="16.8" x14ac:dyDescent="0.2">
      <c r="B76" s="121" t="s">
        <v>5</v>
      </c>
      <c r="C76" s="145" t="s">
        <v>2</v>
      </c>
      <c r="D76" s="161"/>
      <c r="E76" s="122"/>
      <c r="F76" s="122"/>
      <c r="G76" s="162"/>
      <c r="H76" s="161"/>
      <c r="I76" s="122"/>
      <c r="J76" s="122"/>
      <c r="K76" s="122"/>
      <c r="L76" s="122"/>
      <c r="M76" s="161"/>
      <c r="N76" s="122"/>
      <c r="O76" s="122"/>
      <c r="P76" s="122"/>
      <c r="Q76" s="200"/>
      <c r="R76" s="235">
        <f>SUMIF($D$6:$Q$6,R$6,$D76:$Q76)</f>
        <v>0</v>
      </c>
      <c r="S76" s="123">
        <f>SUMIF($D$6:$Q$6,S$6,$D76:$Q76)</f>
        <v>0</v>
      </c>
      <c r="T76" s="223">
        <f>SUMIF($D$6:$Q$6,T$6,$D76:$Q76)</f>
        <v>0</v>
      </c>
      <c r="U76" s="223">
        <f>SUM(R76:T76)</f>
        <v>0</v>
      </c>
      <c r="V76" s="19"/>
      <c r="W76" s="19"/>
      <c r="Y76" s="35"/>
    </row>
    <row r="77" spans="2:27" ht="17.399999999999999" thickBot="1" x14ac:dyDescent="0.25">
      <c r="B77" s="113"/>
      <c r="C77" s="146" t="s">
        <v>6</v>
      </c>
      <c r="D77" s="163">
        <f>D76</f>
        <v>0</v>
      </c>
      <c r="E77" s="79">
        <f t="shared" ref="E77:M77" si="52">D77+E76</f>
        <v>0</v>
      </c>
      <c r="F77" s="79">
        <f t="shared" si="52"/>
        <v>0</v>
      </c>
      <c r="G77" s="164">
        <f t="shared" si="52"/>
        <v>0</v>
      </c>
      <c r="H77" s="163">
        <f t="shared" si="52"/>
        <v>0</v>
      </c>
      <c r="I77" s="79">
        <f t="shared" si="52"/>
        <v>0</v>
      </c>
      <c r="J77" s="79">
        <f t="shared" si="52"/>
        <v>0</v>
      </c>
      <c r="K77" s="79">
        <f t="shared" si="52"/>
        <v>0</v>
      </c>
      <c r="L77" s="79">
        <f t="shared" si="52"/>
        <v>0</v>
      </c>
      <c r="M77" s="163">
        <f t="shared" si="52"/>
        <v>0</v>
      </c>
      <c r="N77" s="79">
        <f>L77+N76</f>
        <v>0</v>
      </c>
      <c r="O77" s="79">
        <f>N77+O76</f>
        <v>0</v>
      </c>
      <c r="P77" s="79">
        <f>O77+P76</f>
        <v>0</v>
      </c>
      <c r="Q77" s="202">
        <f>P77+Q76</f>
        <v>0</v>
      </c>
      <c r="R77" s="236">
        <f>IFERROR(R76/$U76,0)</f>
        <v>0</v>
      </c>
      <c r="S77" s="124">
        <f>IFERROR(S76/$U76,0)</f>
        <v>0</v>
      </c>
      <c r="T77" s="237">
        <f>IFERROR(T76/$U76,0)</f>
        <v>0</v>
      </c>
      <c r="U77" s="224"/>
      <c r="V77" s="12"/>
      <c r="W77" s="12"/>
      <c r="X77" s="36"/>
    </row>
    <row r="78" spans="2:27" s="2" customFormat="1" ht="16.8" x14ac:dyDescent="0.2">
      <c r="B78" s="120"/>
      <c r="C78" s="147">
        <v>0</v>
      </c>
      <c r="D78" s="165"/>
      <c r="E78" s="80"/>
      <c r="F78" s="80"/>
      <c r="G78" s="186"/>
      <c r="H78" s="185"/>
      <c r="I78" s="81"/>
      <c r="J78" s="80"/>
      <c r="K78" s="80"/>
      <c r="L78" s="80"/>
      <c r="M78" s="165"/>
      <c r="N78" s="80"/>
      <c r="O78" s="80"/>
      <c r="P78" s="80"/>
      <c r="Q78" s="204"/>
      <c r="R78" s="238">
        <f t="shared" ref="R78:T91" si="53">SUMIF($D$6:$Q$6,R$6,$D78:$Q78)</f>
        <v>0</v>
      </c>
      <c r="S78" s="82">
        <f t="shared" si="53"/>
        <v>0</v>
      </c>
      <c r="T78" s="110">
        <f t="shared" si="53"/>
        <v>0</v>
      </c>
      <c r="U78" s="110">
        <f>SUM(R78:T78)</f>
        <v>0</v>
      </c>
      <c r="V78" s="15"/>
      <c r="W78" s="15"/>
      <c r="X78" s="1"/>
    </row>
    <row r="79" spans="2:27" s="2" customFormat="1" ht="16.8" x14ac:dyDescent="0.2">
      <c r="B79" s="111" t="s">
        <v>2</v>
      </c>
      <c r="C79" s="148">
        <v>1</v>
      </c>
      <c r="D79" s="167"/>
      <c r="E79" s="80"/>
      <c r="F79" s="80"/>
      <c r="G79" s="186"/>
      <c r="H79" s="185"/>
      <c r="I79" s="81"/>
      <c r="J79" s="80"/>
      <c r="K79" s="80"/>
      <c r="L79" s="80"/>
      <c r="M79" s="165"/>
      <c r="N79" s="80"/>
      <c r="O79" s="80"/>
      <c r="P79" s="80"/>
      <c r="Q79" s="204"/>
      <c r="R79" s="238">
        <f t="shared" si="53"/>
        <v>0</v>
      </c>
      <c r="S79" s="82">
        <f t="shared" si="53"/>
        <v>0</v>
      </c>
      <c r="T79" s="110">
        <f t="shared" si="53"/>
        <v>0</v>
      </c>
      <c r="U79" s="110">
        <f>SUM(R79:T79)</f>
        <v>0</v>
      </c>
      <c r="V79" s="15"/>
      <c r="W79" s="15"/>
      <c r="X79" s="1"/>
    </row>
    <row r="80" spans="2:27" s="2" customFormat="1" ht="16.8" x14ac:dyDescent="0.2">
      <c r="B80" s="111"/>
      <c r="C80" s="148">
        <v>2</v>
      </c>
      <c r="D80" s="266">
        <f>IF($C80&lt;=$D$1,D79,0)</f>
        <v>0</v>
      </c>
      <c r="E80" s="83"/>
      <c r="F80" s="80"/>
      <c r="G80" s="186"/>
      <c r="H80" s="185"/>
      <c r="I80" s="81"/>
      <c r="J80" s="80"/>
      <c r="K80" s="80"/>
      <c r="L80" s="80"/>
      <c r="M80" s="165"/>
      <c r="N80" s="80"/>
      <c r="O80" s="80"/>
      <c r="P80" s="80"/>
      <c r="Q80" s="204"/>
      <c r="R80" s="239">
        <f t="shared" si="53"/>
        <v>0</v>
      </c>
      <c r="S80" s="84">
        <f t="shared" si="53"/>
        <v>0</v>
      </c>
      <c r="T80" s="112">
        <f t="shared" si="53"/>
        <v>0</v>
      </c>
      <c r="U80" s="112">
        <f t="shared" ref="U80:U91" si="54">SUM(R80:T80)</f>
        <v>0</v>
      </c>
      <c r="V80" s="15"/>
      <c r="W80" s="15"/>
      <c r="X80" s="1"/>
    </row>
    <row r="81" spans="2:25" s="2" customFormat="1" ht="16.8" x14ac:dyDescent="0.2">
      <c r="B81" s="111"/>
      <c r="C81" s="148">
        <v>3</v>
      </c>
      <c r="D81" s="266">
        <f t="shared" ref="D81:D91" si="55">IF($C81&lt;=$D$1,D80,0)</f>
        <v>0</v>
      </c>
      <c r="E81" s="267">
        <f t="shared" ref="E81:G91" si="56">IF($C81&lt;=$D$1,E80,0)</f>
        <v>0</v>
      </c>
      <c r="F81" s="83"/>
      <c r="G81" s="186"/>
      <c r="H81" s="185"/>
      <c r="I81" s="81"/>
      <c r="J81" s="80"/>
      <c r="K81" s="80"/>
      <c r="L81" s="80"/>
      <c r="M81" s="165"/>
      <c r="N81" s="80"/>
      <c r="O81" s="80"/>
      <c r="P81" s="80"/>
      <c r="Q81" s="204"/>
      <c r="R81" s="239">
        <f t="shared" si="53"/>
        <v>0</v>
      </c>
      <c r="S81" s="84">
        <f t="shared" si="53"/>
        <v>0</v>
      </c>
      <c r="T81" s="112">
        <f t="shared" si="53"/>
        <v>0</v>
      </c>
      <c r="U81" s="112">
        <f t="shared" si="54"/>
        <v>0</v>
      </c>
      <c r="V81" s="15"/>
      <c r="W81" s="15"/>
      <c r="X81" s="1"/>
    </row>
    <row r="82" spans="2:25" s="2" customFormat="1" ht="16.8" x14ac:dyDescent="0.2">
      <c r="B82" s="111"/>
      <c r="C82" s="148">
        <v>4</v>
      </c>
      <c r="D82" s="266">
        <f t="shared" si="55"/>
        <v>0</v>
      </c>
      <c r="E82" s="267">
        <f t="shared" si="56"/>
        <v>0</v>
      </c>
      <c r="F82" s="267">
        <f t="shared" ref="F82:F91" si="57">IF($C82&lt;=$D$1,F81,0)</f>
        <v>0</v>
      </c>
      <c r="G82" s="168"/>
      <c r="H82" s="185"/>
      <c r="I82" s="81"/>
      <c r="J82" s="80"/>
      <c r="K82" s="80"/>
      <c r="L82" s="80"/>
      <c r="M82" s="165"/>
      <c r="N82" s="80"/>
      <c r="O82" s="80"/>
      <c r="P82" s="80"/>
      <c r="Q82" s="204"/>
      <c r="R82" s="239">
        <f t="shared" si="53"/>
        <v>0</v>
      </c>
      <c r="S82" s="84">
        <f t="shared" si="53"/>
        <v>0</v>
      </c>
      <c r="T82" s="112">
        <f t="shared" si="53"/>
        <v>0</v>
      </c>
      <c r="U82" s="112">
        <f t="shared" si="54"/>
        <v>0</v>
      </c>
      <c r="V82" s="15"/>
      <c r="W82" s="15"/>
      <c r="X82" s="1"/>
    </row>
    <row r="83" spans="2:25" s="2" customFormat="1" ht="16.8" x14ac:dyDescent="0.2">
      <c r="B83" s="111"/>
      <c r="C83" s="148">
        <v>5</v>
      </c>
      <c r="D83" s="266">
        <f t="shared" si="55"/>
        <v>0</v>
      </c>
      <c r="E83" s="267">
        <f t="shared" si="56"/>
        <v>0</v>
      </c>
      <c r="F83" s="267">
        <f t="shared" si="57"/>
        <v>0</v>
      </c>
      <c r="G83" s="268">
        <f t="shared" si="56"/>
        <v>0</v>
      </c>
      <c r="H83" s="167"/>
      <c r="I83" s="81"/>
      <c r="J83" s="80"/>
      <c r="K83" s="80"/>
      <c r="L83" s="80"/>
      <c r="M83" s="165"/>
      <c r="N83" s="80"/>
      <c r="O83" s="80"/>
      <c r="P83" s="80"/>
      <c r="Q83" s="204"/>
      <c r="R83" s="239">
        <f t="shared" si="53"/>
        <v>0</v>
      </c>
      <c r="S83" s="84">
        <f t="shared" si="53"/>
        <v>0</v>
      </c>
      <c r="T83" s="112">
        <f t="shared" si="53"/>
        <v>0</v>
      </c>
      <c r="U83" s="112">
        <f t="shared" si="54"/>
        <v>0</v>
      </c>
      <c r="V83" s="15"/>
      <c r="W83" s="15"/>
      <c r="X83" s="1"/>
    </row>
    <row r="84" spans="2:25" s="2" customFormat="1" ht="16.8" x14ac:dyDescent="0.2">
      <c r="B84" s="111"/>
      <c r="C84" s="148">
        <v>6</v>
      </c>
      <c r="D84" s="266">
        <f t="shared" si="55"/>
        <v>0</v>
      </c>
      <c r="E84" s="267">
        <f t="shared" si="56"/>
        <v>0</v>
      </c>
      <c r="F84" s="267">
        <f t="shared" si="57"/>
        <v>0</v>
      </c>
      <c r="G84" s="268">
        <f t="shared" si="56"/>
        <v>0</v>
      </c>
      <c r="H84" s="266">
        <f t="shared" ref="H84:L91" si="58">IF($C84&lt;=$D$1,H83,0)</f>
        <v>0</v>
      </c>
      <c r="I84" s="83"/>
      <c r="J84" s="80"/>
      <c r="K84" s="80"/>
      <c r="L84" s="80"/>
      <c r="M84" s="165"/>
      <c r="N84" s="80"/>
      <c r="O84" s="80"/>
      <c r="P84" s="80"/>
      <c r="Q84" s="204"/>
      <c r="R84" s="239">
        <f t="shared" si="53"/>
        <v>0</v>
      </c>
      <c r="S84" s="84">
        <f t="shared" si="53"/>
        <v>0</v>
      </c>
      <c r="T84" s="112">
        <f t="shared" si="53"/>
        <v>0</v>
      </c>
      <c r="U84" s="112">
        <f t="shared" si="54"/>
        <v>0</v>
      </c>
      <c r="V84" s="14"/>
      <c r="W84" s="14"/>
      <c r="X84" s="14"/>
      <c r="Y84" s="14"/>
    </row>
    <row r="85" spans="2:25" s="2" customFormat="1" ht="16.8" x14ac:dyDescent="0.2">
      <c r="B85" s="111"/>
      <c r="C85" s="148">
        <v>7</v>
      </c>
      <c r="D85" s="266">
        <f t="shared" si="55"/>
        <v>0</v>
      </c>
      <c r="E85" s="267">
        <f t="shared" si="56"/>
        <v>0</v>
      </c>
      <c r="F85" s="267">
        <f t="shared" si="57"/>
        <v>0</v>
      </c>
      <c r="G85" s="268">
        <f t="shared" si="56"/>
        <v>0</v>
      </c>
      <c r="H85" s="266">
        <f t="shared" si="58"/>
        <v>0</v>
      </c>
      <c r="I85" s="267">
        <f t="shared" ref="I85:K88" si="59">IF($C85&lt;=$D$1,I84,0)</f>
        <v>0</v>
      </c>
      <c r="J85" s="83"/>
      <c r="K85" s="80"/>
      <c r="L85" s="80"/>
      <c r="M85" s="165"/>
      <c r="N85" s="80"/>
      <c r="O85" s="80"/>
      <c r="P85" s="80"/>
      <c r="Q85" s="204"/>
      <c r="R85" s="239">
        <f t="shared" si="53"/>
        <v>0</v>
      </c>
      <c r="S85" s="84">
        <f t="shared" si="53"/>
        <v>0</v>
      </c>
      <c r="T85" s="112">
        <f t="shared" si="53"/>
        <v>0</v>
      </c>
      <c r="U85" s="112">
        <f t="shared" si="54"/>
        <v>0</v>
      </c>
      <c r="V85" s="14"/>
      <c r="W85" s="14"/>
      <c r="X85" s="14"/>
      <c r="Y85" s="14"/>
    </row>
    <row r="86" spans="2:25" s="2" customFormat="1" ht="16.8" x14ac:dyDescent="0.2">
      <c r="B86" s="111"/>
      <c r="C86" s="148">
        <v>8</v>
      </c>
      <c r="D86" s="266">
        <f t="shared" si="55"/>
        <v>0</v>
      </c>
      <c r="E86" s="267">
        <f t="shared" si="56"/>
        <v>0</v>
      </c>
      <c r="F86" s="267">
        <f t="shared" si="57"/>
        <v>0</v>
      </c>
      <c r="G86" s="268">
        <f t="shared" si="56"/>
        <v>0</v>
      </c>
      <c r="H86" s="266">
        <f t="shared" si="58"/>
        <v>0</v>
      </c>
      <c r="I86" s="267">
        <f t="shared" si="59"/>
        <v>0</v>
      </c>
      <c r="J86" s="267">
        <f t="shared" si="59"/>
        <v>0</v>
      </c>
      <c r="K86" s="80"/>
      <c r="L86" s="80"/>
      <c r="M86" s="165"/>
      <c r="N86" s="80"/>
      <c r="O86" s="80"/>
      <c r="P86" s="80"/>
      <c r="Q86" s="204"/>
      <c r="R86" s="239">
        <f t="shared" si="53"/>
        <v>0</v>
      </c>
      <c r="S86" s="84">
        <f t="shared" si="53"/>
        <v>0</v>
      </c>
      <c r="T86" s="112">
        <f t="shared" si="53"/>
        <v>0</v>
      </c>
      <c r="U86" s="112">
        <f t="shared" si="54"/>
        <v>0</v>
      </c>
      <c r="V86" s="14"/>
      <c r="W86" s="15"/>
      <c r="X86" s="1"/>
    </row>
    <row r="87" spans="2:25" s="2" customFormat="1" ht="16.8" x14ac:dyDescent="0.2">
      <c r="B87" s="111"/>
      <c r="C87" s="148">
        <v>9</v>
      </c>
      <c r="D87" s="266">
        <f t="shared" si="55"/>
        <v>0</v>
      </c>
      <c r="E87" s="267">
        <f t="shared" si="56"/>
        <v>0</v>
      </c>
      <c r="F87" s="267">
        <f t="shared" si="57"/>
        <v>0</v>
      </c>
      <c r="G87" s="268">
        <f t="shared" si="56"/>
        <v>0</v>
      </c>
      <c r="H87" s="266">
        <f t="shared" si="58"/>
        <v>0</v>
      </c>
      <c r="I87" s="267">
        <f t="shared" si="59"/>
        <v>0</v>
      </c>
      <c r="J87" s="267">
        <f t="shared" si="59"/>
        <v>0</v>
      </c>
      <c r="K87" s="267">
        <f t="shared" si="59"/>
        <v>0</v>
      </c>
      <c r="L87" s="83"/>
      <c r="M87" s="167"/>
      <c r="N87" s="80"/>
      <c r="O87" s="80"/>
      <c r="P87" s="80"/>
      <c r="Q87" s="204"/>
      <c r="R87" s="239">
        <f t="shared" si="53"/>
        <v>0</v>
      </c>
      <c r="S87" s="84">
        <f t="shared" si="53"/>
        <v>0</v>
      </c>
      <c r="T87" s="112">
        <f t="shared" si="53"/>
        <v>0</v>
      </c>
      <c r="U87" s="112">
        <f t="shared" si="54"/>
        <v>0</v>
      </c>
      <c r="V87" s="14"/>
      <c r="W87" s="15"/>
      <c r="X87" s="1"/>
    </row>
    <row r="88" spans="2:25" s="2" customFormat="1" ht="16.8" x14ac:dyDescent="0.2">
      <c r="B88" s="111"/>
      <c r="C88" s="148">
        <v>10</v>
      </c>
      <c r="D88" s="266">
        <f t="shared" si="55"/>
        <v>0</v>
      </c>
      <c r="E88" s="267">
        <f t="shared" si="56"/>
        <v>0</v>
      </c>
      <c r="F88" s="267">
        <f t="shared" si="57"/>
        <v>0</v>
      </c>
      <c r="G88" s="268">
        <f t="shared" si="56"/>
        <v>0</v>
      </c>
      <c r="H88" s="266">
        <f t="shared" si="58"/>
        <v>0</v>
      </c>
      <c r="I88" s="267">
        <f t="shared" si="59"/>
        <v>0</v>
      </c>
      <c r="J88" s="267">
        <f t="shared" si="59"/>
        <v>0</v>
      </c>
      <c r="K88" s="267">
        <f t="shared" si="59"/>
        <v>0</v>
      </c>
      <c r="L88" s="267">
        <f>IF($C88&lt;=$D$1,L87,0)</f>
        <v>0</v>
      </c>
      <c r="M88" s="266">
        <f>IF($C88&lt;=$D$1,M87,0)</f>
        <v>0</v>
      </c>
      <c r="N88" s="83"/>
      <c r="O88" s="80"/>
      <c r="P88" s="80"/>
      <c r="Q88" s="204"/>
      <c r="R88" s="239">
        <f t="shared" si="53"/>
        <v>0</v>
      </c>
      <c r="S88" s="84">
        <f t="shared" si="53"/>
        <v>0</v>
      </c>
      <c r="T88" s="112">
        <f t="shared" si="53"/>
        <v>0</v>
      </c>
      <c r="U88" s="112">
        <f t="shared" si="54"/>
        <v>0</v>
      </c>
      <c r="V88" s="14"/>
      <c r="W88" s="15"/>
      <c r="X88" s="1"/>
    </row>
    <row r="89" spans="2:25" s="2" customFormat="1" ht="16.8" x14ac:dyDescent="0.2">
      <c r="B89" s="111"/>
      <c r="C89" s="148">
        <v>11</v>
      </c>
      <c r="D89" s="266">
        <f t="shared" si="55"/>
        <v>0</v>
      </c>
      <c r="E89" s="267">
        <f t="shared" si="56"/>
        <v>0</v>
      </c>
      <c r="F89" s="267">
        <f t="shared" si="57"/>
        <v>0</v>
      </c>
      <c r="G89" s="268">
        <f t="shared" si="56"/>
        <v>0</v>
      </c>
      <c r="H89" s="266">
        <f t="shared" si="58"/>
        <v>0</v>
      </c>
      <c r="I89" s="267">
        <f t="shared" si="58"/>
        <v>0</v>
      </c>
      <c r="J89" s="267">
        <f t="shared" si="58"/>
        <v>0</v>
      </c>
      <c r="K89" s="267">
        <f t="shared" si="58"/>
        <v>0</v>
      </c>
      <c r="L89" s="267">
        <f t="shared" si="58"/>
        <v>0</v>
      </c>
      <c r="M89" s="266">
        <f t="shared" ref="M89:N91" si="60">IF($C89&lt;=$D$1,M88,0)</f>
        <v>0</v>
      </c>
      <c r="N89" s="267">
        <f t="shared" si="60"/>
        <v>0</v>
      </c>
      <c r="O89" s="83"/>
      <c r="P89" s="80"/>
      <c r="Q89" s="204"/>
      <c r="R89" s="239">
        <f t="shared" si="53"/>
        <v>0</v>
      </c>
      <c r="S89" s="84">
        <f t="shared" si="53"/>
        <v>0</v>
      </c>
      <c r="T89" s="112">
        <f t="shared" si="53"/>
        <v>0</v>
      </c>
      <c r="U89" s="112">
        <f t="shared" si="54"/>
        <v>0</v>
      </c>
      <c r="V89" s="14"/>
      <c r="W89" s="15"/>
      <c r="X89" s="1"/>
    </row>
    <row r="90" spans="2:25" s="2" customFormat="1" ht="16.8" x14ac:dyDescent="0.2">
      <c r="B90" s="111"/>
      <c r="C90" s="148">
        <v>12</v>
      </c>
      <c r="D90" s="266">
        <f t="shared" si="55"/>
        <v>0</v>
      </c>
      <c r="E90" s="267">
        <f t="shared" si="56"/>
        <v>0</v>
      </c>
      <c r="F90" s="267">
        <f t="shared" si="57"/>
        <v>0</v>
      </c>
      <c r="G90" s="268">
        <f t="shared" si="56"/>
        <v>0</v>
      </c>
      <c r="H90" s="266">
        <f t="shared" si="58"/>
        <v>0</v>
      </c>
      <c r="I90" s="267">
        <f t="shared" si="58"/>
        <v>0</v>
      </c>
      <c r="J90" s="267">
        <f t="shared" si="58"/>
        <v>0</v>
      </c>
      <c r="K90" s="267">
        <f t="shared" si="58"/>
        <v>0</v>
      </c>
      <c r="L90" s="267">
        <f t="shared" si="58"/>
        <v>0</v>
      </c>
      <c r="M90" s="266">
        <f t="shared" si="60"/>
        <v>0</v>
      </c>
      <c r="N90" s="267">
        <f t="shared" si="60"/>
        <v>0</v>
      </c>
      <c r="O90" s="267">
        <f>IF($C90&lt;=$D$1,O89,0)</f>
        <v>0</v>
      </c>
      <c r="P90" s="83"/>
      <c r="Q90" s="204"/>
      <c r="R90" s="239">
        <f t="shared" si="53"/>
        <v>0</v>
      </c>
      <c r="S90" s="84">
        <f t="shared" si="53"/>
        <v>0</v>
      </c>
      <c r="T90" s="112">
        <f t="shared" si="53"/>
        <v>0</v>
      </c>
      <c r="U90" s="112">
        <f t="shared" si="54"/>
        <v>0</v>
      </c>
      <c r="V90" s="14">
        <f>U89-U90</f>
        <v>0</v>
      </c>
      <c r="W90" s="14"/>
      <c r="X90" s="1"/>
    </row>
    <row r="91" spans="2:25" s="2" customFormat="1" ht="17.399999999999999" thickBot="1" x14ac:dyDescent="0.25">
      <c r="B91" s="111"/>
      <c r="C91" s="148">
        <v>13</v>
      </c>
      <c r="D91" s="169">
        <f t="shared" si="55"/>
        <v>0</v>
      </c>
      <c r="E91" s="103">
        <f t="shared" si="56"/>
        <v>0</v>
      </c>
      <c r="F91" s="103">
        <f t="shared" si="57"/>
        <v>0</v>
      </c>
      <c r="G91" s="170">
        <f t="shared" si="56"/>
        <v>0</v>
      </c>
      <c r="H91" s="169">
        <f t="shared" si="58"/>
        <v>0</v>
      </c>
      <c r="I91" s="103">
        <f t="shared" si="58"/>
        <v>0</v>
      </c>
      <c r="J91" s="103">
        <f t="shared" si="58"/>
        <v>0</v>
      </c>
      <c r="K91" s="103">
        <f t="shared" si="58"/>
        <v>0</v>
      </c>
      <c r="L91" s="103">
        <f t="shared" si="58"/>
        <v>0</v>
      </c>
      <c r="M91" s="169">
        <f t="shared" si="60"/>
        <v>0</v>
      </c>
      <c r="N91" s="103">
        <f t="shared" si="60"/>
        <v>0</v>
      </c>
      <c r="O91" s="103">
        <f>IF($C91&lt;=$D$1,O90,0)</f>
        <v>0</v>
      </c>
      <c r="P91" s="103">
        <f>IF($C91&lt;=$D$1,P90,0)</f>
        <v>0</v>
      </c>
      <c r="Q91" s="206"/>
      <c r="R91" s="263">
        <f t="shared" si="53"/>
        <v>0</v>
      </c>
      <c r="S91" s="264">
        <f t="shared" si="53"/>
        <v>0</v>
      </c>
      <c r="T91" s="265">
        <f t="shared" si="53"/>
        <v>0</v>
      </c>
      <c r="U91" s="265">
        <f t="shared" si="54"/>
        <v>0</v>
      </c>
      <c r="V91" s="14"/>
      <c r="W91" s="14"/>
      <c r="X91" s="1"/>
    </row>
    <row r="92" spans="2:25" s="2" customFormat="1" ht="16.8" x14ac:dyDescent="0.2">
      <c r="B92" s="310" t="s">
        <v>7</v>
      </c>
      <c r="C92" s="311">
        <v>0</v>
      </c>
      <c r="D92" s="171">
        <f>INDEX($D$46:$D$58,MATCH($D$1,$C$46:$C$58,0))</f>
        <v>0</v>
      </c>
      <c r="E92" s="125">
        <f t="shared" ref="E92:U92" si="61">INDEX($D$46:$D$58,MATCH($D$1,$C$46:$C$58,0))</f>
        <v>0</v>
      </c>
      <c r="F92" s="125">
        <f t="shared" si="61"/>
        <v>0</v>
      </c>
      <c r="G92" s="172">
        <f t="shared" si="61"/>
        <v>0</v>
      </c>
      <c r="H92" s="171">
        <f t="shared" si="61"/>
        <v>0</v>
      </c>
      <c r="I92" s="125">
        <f t="shared" si="61"/>
        <v>0</v>
      </c>
      <c r="J92" s="125">
        <f t="shared" si="61"/>
        <v>0</v>
      </c>
      <c r="K92" s="125">
        <f t="shared" si="61"/>
        <v>0</v>
      </c>
      <c r="L92" s="125">
        <f t="shared" si="61"/>
        <v>0</v>
      </c>
      <c r="M92" s="171">
        <f t="shared" si="61"/>
        <v>0</v>
      </c>
      <c r="N92" s="125">
        <f t="shared" si="61"/>
        <v>0</v>
      </c>
      <c r="O92" s="125">
        <f t="shared" si="61"/>
        <v>0</v>
      </c>
      <c r="P92" s="125">
        <f t="shared" si="61"/>
        <v>0</v>
      </c>
      <c r="Q92" s="208">
        <f t="shared" si="61"/>
        <v>0</v>
      </c>
      <c r="R92" s="240">
        <f t="shared" si="61"/>
        <v>0</v>
      </c>
      <c r="S92" s="126">
        <f t="shared" si="61"/>
        <v>0</v>
      </c>
      <c r="T92" s="225">
        <f t="shared" si="61"/>
        <v>0</v>
      </c>
      <c r="U92" s="225">
        <f t="shared" si="61"/>
        <v>0</v>
      </c>
      <c r="V92" s="20"/>
      <c r="W92" s="20"/>
      <c r="X92" s="1"/>
    </row>
    <row r="93" spans="2:25" s="2" customFormat="1" ht="16.5" customHeight="1" x14ac:dyDescent="0.2">
      <c r="B93" s="315" t="s">
        <v>8</v>
      </c>
      <c r="C93" s="319">
        <v>0</v>
      </c>
      <c r="D93" s="173">
        <f>IF(D$9&lt;=$D$2,D92-D76,0)</f>
        <v>0</v>
      </c>
      <c r="E93" s="85">
        <f t="shared" ref="E93:U93" si="62">IF(E$9&lt;=$D$2,E92-E76,0)</f>
        <v>0</v>
      </c>
      <c r="F93" s="85">
        <f t="shared" si="62"/>
        <v>0</v>
      </c>
      <c r="G93" s="174">
        <f t="shared" si="62"/>
        <v>0</v>
      </c>
      <c r="H93" s="173">
        <f t="shared" si="62"/>
        <v>0</v>
      </c>
      <c r="I93" s="85">
        <f t="shared" si="62"/>
        <v>0</v>
      </c>
      <c r="J93" s="85">
        <f t="shared" si="62"/>
        <v>0</v>
      </c>
      <c r="K93" s="85">
        <f t="shared" si="62"/>
        <v>0</v>
      </c>
      <c r="L93" s="85">
        <f t="shared" si="62"/>
        <v>0</v>
      </c>
      <c r="M93" s="173">
        <f>IF(M$9&lt;=$D$2,M92-M76,0)</f>
        <v>0</v>
      </c>
      <c r="N93" s="85">
        <f t="shared" si="62"/>
        <v>0</v>
      </c>
      <c r="O93" s="85">
        <f t="shared" si="62"/>
        <v>0</v>
      </c>
      <c r="P93" s="85">
        <f t="shared" si="62"/>
        <v>0</v>
      </c>
      <c r="Q93" s="210">
        <f t="shared" si="62"/>
        <v>0</v>
      </c>
      <c r="R93" s="241">
        <f t="shared" si="62"/>
        <v>0</v>
      </c>
      <c r="S93" s="86">
        <f t="shared" si="62"/>
        <v>0</v>
      </c>
      <c r="T93" s="226">
        <f t="shared" si="62"/>
        <v>0</v>
      </c>
      <c r="U93" s="226">
        <f t="shared" si="62"/>
        <v>0</v>
      </c>
      <c r="V93" s="21"/>
      <c r="W93" s="21"/>
      <c r="X93" s="1"/>
    </row>
    <row r="94" spans="2:25" s="2" customFormat="1" ht="17.25" customHeight="1" thickBot="1" x14ac:dyDescent="0.25">
      <c r="B94" s="317" t="s">
        <v>9</v>
      </c>
      <c r="C94" s="318">
        <v>0</v>
      </c>
      <c r="D94" s="175">
        <f>IF($D$2&lt;D$9,0,IF(AND(D76=0,D92=0),1,IF(AND(D76=0,D92&gt;0),2,IF(D92&lt;0,0,(D92/D76)))))</f>
        <v>1</v>
      </c>
      <c r="E94" s="127">
        <f t="shared" ref="E94:U94" si="63">IF($D$2&lt;E$9,0,IF(AND(E76=0,E92=0),1,IF(AND(E76=0,E92&gt;0),2,IF(E92&lt;0,0,(E92/E76)))))</f>
        <v>1</v>
      </c>
      <c r="F94" s="127">
        <f t="shared" si="63"/>
        <v>1</v>
      </c>
      <c r="G94" s="176">
        <f t="shared" si="63"/>
        <v>1</v>
      </c>
      <c r="H94" s="175">
        <f t="shared" si="63"/>
        <v>1</v>
      </c>
      <c r="I94" s="127">
        <f t="shared" si="63"/>
        <v>1</v>
      </c>
      <c r="J94" s="127">
        <f t="shared" si="63"/>
        <v>1</v>
      </c>
      <c r="K94" s="127">
        <f t="shared" si="63"/>
        <v>1</v>
      </c>
      <c r="L94" s="127">
        <f t="shared" si="63"/>
        <v>1</v>
      </c>
      <c r="M94" s="175">
        <f>IF($D$2&lt;M$9,0,IF(AND(M76=0,M92=0),1,IF(AND(M76=0,M92&gt;0),2,IF(M92&lt;0,0,(M92/M76)))))</f>
        <v>1</v>
      </c>
      <c r="N94" s="127">
        <f t="shared" si="63"/>
        <v>1</v>
      </c>
      <c r="O94" s="127">
        <f t="shared" si="63"/>
        <v>0</v>
      </c>
      <c r="P94" s="127">
        <f t="shared" si="63"/>
        <v>0</v>
      </c>
      <c r="Q94" s="212">
        <f t="shared" si="63"/>
        <v>0</v>
      </c>
      <c r="R94" s="242">
        <f t="shared" si="63"/>
        <v>1</v>
      </c>
      <c r="S94" s="128">
        <f t="shared" si="63"/>
        <v>1</v>
      </c>
      <c r="T94" s="227">
        <f t="shared" si="63"/>
        <v>1</v>
      </c>
      <c r="U94" s="227">
        <f t="shared" si="63"/>
        <v>0</v>
      </c>
      <c r="V94" s="22"/>
      <c r="W94" s="22"/>
      <c r="X94" s="1"/>
    </row>
    <row r="95" spans="2:25" s="2" customFormat="1" ht="16.5" customHeight="1" x14ac:dyDescent="0.2">
      <c r="B95" s="129" t="str">
        <f>"Week "&amp;$D$1&amp;" View"</f>
        <v>Week 10 View</v>
      </c>
      <c r="C95" s="149"/>
      <c r="D95" s="177">
        <f>INDEX(D79:D91,MATCH($D$1,$C$13:$C$25,0))</f>
        <v>0</v>
      </c>
      <c r="E95" s="91">
        <f t="shared" ref="E95:U95" si="64">INDEX(E79:E91,MATCH($D$1,$C$13:$C$25,0))</f>
        <v>0</v>
      </c>
      <c r="F95" s="91">
        <f t="shared" si="64"/>
        <v>0</v>
      </c>
      <c r="G95" s="178">
        <f t="shared" si="64"/>
        <v>0</v>
      </c>
      <c r="H95" s="281">
        <f t="shared" si="64"/>
        <v>0</v>
      </c>
      <c r="I95" s="91">
        <f t="shared" si="64"/>
        <v>0</v>
      </c>
      <c r="J95" s="91">
        <f t="shared" si="64"/>
        <v>0</v>
      </c>
      <c r="K95" s="91">
        <f t="shared" si="64"/>
        <v>0</v>
      </c>
      <c r="L95" s="91">
        <f t="shared" si="64"/>
        <v>0</v>
      </c>
      <c r="M95" s="177">
        <f>INDEX(M79:M91,MATCH($D$1,$C$13:$C$25,0))</f>
        <v>0</v>
      </c>
      <c r="N95" s="91">
        <f t="shared" si="64"/>
        <v>0</v>
      </c>
      <c r="O95" s="91">
        <f t="shared" si="64"/>
        <v>0</v>
      </c>
      <c r="P95" s="91">
        <f t="shared" si="64"/>
        <v>0</v>
      </c>
      <c r="Q95" s="214">
        <f t="shared" si="64"/>
        <v>0</v>
      </c>
      <c r="R95" s="243">
        <f t="shared" si="64"/>
        <v>0</v>
      </c>
      <c r="S95" s="131">
        <f t="shared" si="64"/>
        <v>0</v>
      </c>
      <c r="T95" s="244">
        <f t="shared" si="64"/>
        <v>0</v>
      </c>
      <c r="U95" s="228">
        <f t="shared" si="64"/>
        <v>0</v>
      </c>
      <c r="V95" s="23"/>
      <c r="W95" s="23"/>
      <c r="X95" s="1"/>
    </row>
    <row r="96" spans="2:25" s="2" customFormat="1" ht="16.5" customHeight="1" thickBot="1" x14ac:dyDescent="0.25">
      <c r="B96" s="132" t="s">
        <v>23</v>
      </c>
      <c r="C96" s="150"/>
      <c r="D96" s="179">
        <f>IFERROR(D95/$R95,0)</f>
        <v>0</v>
      </c>
      <c r="E96" s="133">
        <f>IFERROR(E95/$R95,0)</f>
        <v>0</v>
      </c>
      <c r="F96" s="133">
        <f>IFERROR(F95/$R95,0)</f>
        <v>0</v>
      </c>
      <c r="G96" s="189">
        <f>IFERROR(G95/$R95,0)</f>
        <v>0</v>
      </c>
      <c r="H96" s="188">
        <f>IFERROR(H95/$R95,0)</f>
        <v>0</v>
      </c>
      <c r="I96" s="279">
        <f>IFERROR(I95/$S95,0)</f>
        <v>0</v>
      </c>
      <c r="J96" s="133">
        <f>IFERROR(J95/$S95,0)</f>
        <v>0</v>
      </c>
      <c r="K96" s="133">
        <f>IFERROR(K95/$S95,0)</f>
        <v>0</v>
      </c>
      <c r="L96" s="133">
        <f>IFERROR(L95/$S95,0)</f>
        <v>0</v>
      </c>
      <c r="M96" s="179">
        <f>IFERROR(M95/$S95,0)</f>
        <v>0</v>
      </c>
      <c r="N96" s="133">
        <f>IFERROR(N95/$T95,0)</f>
        <v>0</v>
      </c>
      <c r="O96" s="133">
        <f>IFERROR(O95/$T95,0)</f>
        <v>0</v>
      </c>
      <c r="P96" s="133">
        <f>IFERROR(P95/$T95,0)</f>
        <v>0</v>
      </c>
      <c r="Q96" s="216">
        <f>IFERROR(Q95/$T95,0)</f>
        <v>0</v>
      </c>
      <c r="R96" s="179">
        <f>IFERROR(R95/$U95,0)</f>
        <v>0</v>
      </c>
      <c r="S96" s="133">
        <f>IFERROR(S95/$U95,0)</f>
        <v>0</v>
      </c>
      <c r="T96" s="189">
        <f>IFERROR(T95/$U95,0)</f>
        <v>0</v>
      </c>
      <c r="U96" s="229"/>
      <c r="V96" s="23"/>
      <c r="W96" s="23"/>
      <c r="X96" s="1"/>
    </row>
    <row r="97" spans="1:24" s="2" customFormat="1" ht="17.25" customHeight="1" thickBot="1" x14ac:dyDescent="0.25">
      <c r="B97" s="135" t="s">
        <v>24</v>
      </c>
      <c r="C97" s="151"/>
      <c r="D97" s="180"/>
      <c r="E97" s="136"/>
      <c r="F97" s="136"/>
      <c r="G97" s="283"/>
      <c r="H97" s="282"/>
      <c r="I97" s="136"/>
      <c r="J97" s="136"/>
      <c r="K97" s="136"/>
      <c r="L97" s="278"/>
      <c r="M97" s="282"/>
      <c r="N97" s="136"/>
      <c r="O97" s="136"/>
      <c r="P97" s="136"/>
      <c r="Q97" s="218"/>
      <c r="R97" s="245"/>
      <c r="S97" s="137"/>
      <c r="T97" s="246"/>
      <c r="U97" s="138"/>
      <c r="V97" s="22"/>
      <c r="W97" s="22"/>
      <c r="X97" s="1"/>
    </row>
    <row r="98" spans="1:24" s="2" customFormat="1" ht="16.8" outlineLevel="1" x14ac:dyDescent="0.2">
      <c r="B98" s="310" t="s">
        <v>10</v>
      </c>
      <c r="C98" s="311">
        <v>0</v>
      </c>
      <c r="D98" s="171">
        <f>IF(D$9&lt;=$D$2,D92,0)</f>
        <v>0</v>
      </c>
      <c r="E98" s="125">
        <f t="shared" ref="E98:M98" si="65">IF(E$9&lt;=$D$2,E92+D98,0)</f>
        <v>0</v>
      </c>
      <c r="F98" s="125">
        <f t="shared" si="65"/>
        <v>0</v>
      </c>
      <c r="G98" s="172">
        <f t="shared" si="65"/>
        <v>0</v>
      </c>
      <c r="H98" s="171">
        <f t="shared" si="65"/>
        <v>0</v>
      </c>
      <c r="I98" s="125">
        <f t="shared" si="65"/>
        <v>0</v>
      </c>
      <c r="J98" s="125">
        <f t="shared" si="65"/>
        <v>0</v>
      </c>
      <c r="K98" s="125">
        <f t="shared" si="65"/>
        <v>0</v>
      </c>
      <c r="L98" s="125">
        <f t="shared" si="65"/>
        <v>0</v>
      </c>
      <c r="M98" s="171">
        <f t="shared" si="65"/>
        <v>0</v>
      </c>
      <c r="N98" s="125">
        <f>IF(N$9&lt;=$D$2,N92+L98,0)</f>
        <v>0</v>
      </c>
      <c r="O98" s="125">
        <f>IF(O$9&lt;=$D$2,O92+N98,0)</f>
        <v>0</v>
      </c>
      <c r="P98" s="125">
        <f>IF(P$9&lt;=$D$2,P92+O98,0)</f>
        <v>0</v>
      </c>
      <c r="Q98" s="208">
        <f>IF(Q$9&lt;=$D$2,Q92+P98,0)</f>
        <v>0</v>
      </c>
      <c r="R98" s="247">
        <f>IFERROR(INDEX(R$13:R$25,$D$1,0)/INDEX($U$13:$U$25,$D$1,0),0)</f>
        <v>0</v>
      </c>
      <c r="S98" s="140">
        <f>IFERROR(INDEX(S$13:S$25,$D$1,0)/INDEX($U$13:$U$25,$D$1,0),0)</f>
        <v>0</v>
      </c>
      <c r="T98" s="248">
        <f>IFERROR(INDEX(T$13:T$25,$D$1,0)/INDEX($U$13:$U$25,$D$1,0),0)</f>
        <v>0</v>
      </c>
      <c r="U98" s="230" t="s">
        <v>11</v>
      </c>
      <c r="V98"/>
      <c r="W98"/>
      <c r="X98" s="1"/>
    </row>
    <row r="99" spans="1:24" s="2" customFormat="1" ht="16.5" customHeight="1" outlineLevel="1" x14ac:dyDescent="0.2">
      <c r="B99" s="315" t="s">
        <v>12</v>
      </c>
      <c r="C99" s="316">
        <v>0</v>
      </c>
      <c r="D99" s="173">
        <f t="shared" ref="D99:K99" si="66">IF(D$27=0,0,IF(D$9&lt;=$D$2,E98-D77,E98-D77))</f>
        <v>0</v>
      </c>
      <c r="E99" s="85">
        <f t="shared" si="66"/>
        <v>0</v>
      </c>
      <c r="F99" s="85">
        <f t="shared" si="66"/>
        <v>0</v>
      </c>
      <c r="G99" s="174">
        <f t="shared" si="66"/>
        <v>0</v>
      </c>
      <c r="H99" s="173">
        <f t="shared" si="66"/>
        <v>0</v>
      </c>
      <c r="I99" s="85">
        <f t="shared" si="66"/>
        <v>0</v>
      </c>
      <c r="J99" s="85">
        <f t="shared" si="66"/>
        <v>0</v>
      </c>
      <c r="K99" s="85">
        <f t="shared" si="66"/>
        <v>0</v>
      </c>
      <c r="L99" s="85">
        <f>IF(L$27=0,0,IF(L$9&lt;=$D$2,N98-L77,N98-L77))</f>
        <v>0</v>
      </c>
      <c r="M99" s="173">
        <f>IF(M$27=0,0,IF(M$9&lt;=$D$2,O98-M77,O98-M77))</f>
        <v>0</v>
      </c>
      <c r="N99" s="85">
        <f>IF(N$27=0,0,IF(N$9&lt;=$D$2,O98-N77,O98-N77))</f>
        <v>0</v>
      </c>
      <c r="O99" s="85">
        <f>IF(O$27=0,0,IF(O$9&lt;=$D$2,P98-O77,P98-O77))</f>
        <v>0</v>
      </c>
      <c r="P99" s="85">
        <f>IF(P$27=0,0,IF(P$9&lt;=$D$2,Q98-P77,Q98-P77))</f>
        <v>0</v>
      </c>
      <c r="Q99" s="210">
        <f>IF(Q$27=0,0,IF(Q$9&lt;=$D$2,R98-Q77,R98-Q77))</f>
        <v>0</v>
      </c>
      <c r="R99" s="249">
        <f>NP!R99</f>
        <v>0</v>
      </c>
      <c r="S99" s="89">
        <f>NP!S99</f>
        <v>0</v>
      </c>
      <c r="T99" s="250">
        <f>NP!T99</f>
        <v>0</v>
      </c>
      <c r="U99" s="231" t="s">
        <v>13</v>
      </c>
      <c r="V99" s="25"/>
      <c r="W99" s="25"/>
      <c r="X99" s="1"/>
    </row>
    <row r="100" spans="1:24" ht="17.399999999999999" thickBot="1" x14ac:dyDescent="0.25">
      <c r="B100" s="317" t="s">
        <v>9</v>
      </c>
      <c r="C100" s="318">
        <v>0</v>
      </c>
      <c r="D100" s="175">
        <f>IF($D$2&lt;D$9,0,IF(AND(D77=0,D98=0),1,IF(AND(D77=0,D98&gt;0),2,IF(D98&lt;0,0,(D98/D77)))))</f>
        <v>1</v>
      </c>
      <c r="E100" s="127">
        <f t="shared" ref="E100:Q100" si="67">IF($D$2&lt;E$9,0,IF(AND(E77=0,E98=0),1,IF(AND(E77=0,E98&gt;0),2,IF(E98&lt;0,0,(E98/E77)))))</f>
        <v>1</v>
      </c>
      <c r="F100" s="127">
        <f t="shared" si="67"/>
        <v>1</v>
      </c>
      <c r="G100" s="176">
        <f t="shared" si="67"/>
        <v>1</v>
      </c>
      <c r="H100" s="175">
        <f t="shared" si="67"/>
        <v>1</v>
      </c>
      <c r="I100" s="127">
        <f t="shared" si="67"/>
        <v>1</v>
      </c>
      <c r="J100" s="127">
        <f t="shared" si="67"/>
        <v>1</v>
      </c>
      <c r="K100" s="127">
        <f t="shared" si="67"/>
        <v>1</v>
      </c>
      <c r="L100" s="127">
        <f t="shared" si="67"/>
        <v>1</v>
      </c>
      <c r="M100" s="175">
        <f>IF($D$2&lt;M$9,0,IF(AND(M77=0,M98=0),1,IF(AND(M77=0,M98&gt;0),2,IF(M98&lt;0,0,(M98/M77)))))</f>
        <v>1</v>
      </c>
      <c r="N100" s="127">
        <f t="shared" si="67"/>
        <v>1</v>
      </c>
      <c r="O100" s="127">
        <f t="shared" si="67"/>
        <v>0</v>
      </c>
      <c r="P100" s="127">
        <f t="shared" si="67"/>
        <v>0</v>
      </c>
      <c r="Q100" s="212">
        <f t="shared" si="67"/>
        <v>0</v>
      </c>
      <c r="R100" s="251">
        <f>NP!R100</f>
        <v>0</v>
      </c>
      <c r="S100" s="141">
        <f>NP!S100</f>
        <v>0</v>
      </c>
      <c r="T100" s="252">
        <f>NP!T100</f>
        <v>0</v>
      </c>
      <c r="U100" s="232" t="s">
        <v>14</v>
      </c>
      <c r="V100" s="28"/>
      <c r="W100" s="28"/>
    </row>
    <row r="101" spans="1:24" customFormat="1" ht="16.8" outlineLevel="1" x14ac:dyDescent="0.2">
      <c r="A101" s="1"/>
      <c r="B101" s="261" t="str">
        <f>'SI -Overall'!$B$35</f>
        <v>Fy Q3 2425</v>
      </c>
      <c r="C101" s="156"/>
      <c r="D101" s="182"/>
      <c r="E101" s="87"/>
      <c r="F101" s="87"/>
      <c r="G101" s="88"/>
      <c r="H101" s="182"/>
      <c r="I101" s="87"/>
      <c r="J101" s="87"/>
      <c r="K101" s="87"/>
      <c r="L101" s="87"/>
      <c r="M101" s="182"/>
      <c r="N101" s="87"/>
      <c r="O101" s="87"/>
      <c r="P101" s="87"/>
      <c r="Q101" s="220"/>
      <c r="R101" s="253"/>
      <c r="S101" s="90"/>
      <c r="T101" s="233"/>
      <c r="U101" s="233"/>
    </row>
    <row r="102" spans="1:24" ht="17.399999999999999" thickBot="1" x14ac:dyDescent="0.25">
      <c r="B102" s="262" t="str">
        <f>'SI -Overall'!$B$36</f>
        <v>Fy Q4 2324</v>
      </c>
      <c r="C102" s="152"/>
      <c r="D102" s="183"/>
      <c r="E102" s="114"/>
      <c r="F102" s="114"/>
      <c r="G102" s="115"/>
      <c r="H102" s="183"/>
      <c r="I102" s="114"/>
      <c r="J102" s="114"/>
      <c r="K102" s="114"/>
      <c r="L102" s="114"/>
      <c r="M102" s="183"/>
      <c r="N102" s="108"/>
      <c r="O102" s="108"/>
      <c r="P102" s="108"/>
      <c r="Q102" s="222"/>
      <c r="R102" s="254"/>
      <c r="S102" s="116"/>
      <c r="T102" s="234"/>
      <c r="U102" s="234"/>
      <c r="V102" s="28"/>
      <c r="W102" s="28"/>
    </row>
    <row r="103" spans="1:24" ht="16.8" x14ac:dyDescent="0.2">
      <c r="E103" s="36"/>
    </row>
    <row r="129" spans="4:16" ht="16.5" customHeight="1" x14ac:dyDescent="0.2"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</row>
  </sheetData>
  <mergeCells count="33">
    <mergeCell ref="B100:C100"/>
    <mergeCell ref="B66:C66"/>
    <mergeCell ref="B67:C67"/>
    <mergeCell ref="B71:U71"/>
    <mergeCell ref="B98:C98"/>
    <mergeCell ref="B99:C99"/>
    <mergeCell ref="B93:C93"/>
    <mergeCell ref="U72:U73"/>
    <mergeCell ref="B94:C94"/>
    <mergeCell ref="B92:C92"/>
    <mergeCell ref="B5:U5"/>
    <mergeCell ref="R39:R40"/>
    <mergeCell ref="S39:S40"/>
    <mergeCell ref="T39:T40"/>
    <mergeCell ref="U39:U40"/>
    <mergeCell ref="B27:C27"/>
    <mergeCell ref="B28:C28"/>
    <mergeCell ref="B26:C26"/>
    <mergeCell ref="U6:U7"/>
    <mergeCell ref="R6:R7"/>
    <mergeCell ref="S6:S7"/>
    <mergeCell ref="T6:T7"/>
    <mergeCell ref="B61:C61"/>
    <mergeCell ref="B65:C65"/>
    <mergeCell ref="R72:R73"/>
    <mergeCell ref="S72:S73"/>
    <mergeCell ref="T72:T73"/>
    <mergeCell ref="B60:C60"/>
    <mergeCell ref="B32:C32"/>
    <mergeCell ref="B33:C33"/>
    <mergeCell ref="B34:C34"/>
    <mergeCell ref="B38:U38"/>
    <mergeCell ref="B59:C59"/>
  </mergeCells>
  <conditionalFormatting sqref="D12">
    <cfRule type="expression" dxfId="2420" priority="1590" stopIfTrue="1">
      <formula>$C12&lt;D$7</formula>
    </cfRule>
    <cfRule type="expression" dxfId="2419" priority="1589" stopIfTrue="1">
      <formula>$C12=D$7</formula>
    </cfRule>
  </conditionalFormatting>
  <conditionalFormatting sqref="D13">
    <cfRule type="expression" priority="51">
      <formula>$C13=D$5</formula>
    </cfRule>
    <cfRule type="cellIs" dxfId="2418" priority="52" stopIfTrue="1" operator="equal">
      <formula>0</formula>
    </cfRule>
    <cfRule type="cellIs" dxfId="2417" priority="53" operator="lessThan">
      <formula>D12*95%</formula>
    </cfRule>
    <cfRule type="cellIs" dxfId="2416" priority="54" operator="greaterThan">
      <formula>D12*120%</formula>
    </cfRule>
    <cfRule type="cellIs" dxfId="2415" priority="55" operator="between">
      <formula>D12*0.95</formula>
      <formula>D12*1.2</formula>
    </cfRule>
  </conditionalFormatting>
  <conditionalFormatting sqref="D14">
    <cfRule type="expression" dxfId="2414" priority="1144" stopIfTrue="1">
      <formula>$C14&lt;D$7</formula>
    </cfRule>
    <cfRule type="expression" dxfId="2413" priority="1139" stopIfTrue="1">
      <formula>$C14=D$7</formula>
    </cfRule>
    <cfRule type="expression" dxfId="2412" priority="1140" stopIfTrue="1">
      <formula>$C14&lt;D$7</formula>
    </cfRule>
    <cfRule type="expression" dxfId="2411" priority="1141" stopIfTrue="1">
      <formula>$C14=D$7</formula>
    </cfRule>
    <cfRule type="expression" dxfId="2410" priority="1142" stopIfTrue="1">
      <formula>$C14&lt;D$7</formula>
    </cfRule>
    <cfRule type="expression" dxfId="2409" priority="1143" stopIfTrue="1">
      <formula>$C14=D$7</formula>
    </cfRule>
    <cfRule type="expression" dxfId="2408" priority="1138" stopIfTrue="1">
      <formula>$C14&lt;D$7</formula>
    </cfRule>
    <cfRule type="expression" dxfId="2407" priority="1137" stopIfTrue="1">
      <formula>$C14=D$7</formula>
    </cfRule>
  </conditionalFormatting>
  <conditionalFormatting sqref="D15">
    <cfRule type="expression" dxfId="2406" priority="1151" stopIfTrue="1">
      <formula>$C15=D$7</formula>
    </cfRule>
    <cfRule type="expression" dxfId="2405" priority="1152" stopIfTrue="1">
      <formula>$C15&lt;D$7</formula>
    </cfRule>
    <cfRule type="expression" dxfId="2404" priority="1155" stopIfTrue="1">
      <formula>$C15=D$7</formula>
    </cfRule>
    <cfRule type="expression" dxfId="2403" priority="1156" stopIfTrue="1">
      <formula>$C15&lt;D$7</formula>
    </cfRule>
    <cfRule type="expression" dxfId="2402" priority="1154" stopIfTrue="1">
      <formula>$C15&lt;D$7</formula>
    </cfRule>
    <cfRule type="expression" dxfId="2401" priority="1153" stopIfTrue="1">
      <formula>$C15=D$7</formula>
    </cfRule>
  </conditionalFormatting>
  <conditionalFormatting sqref="D16">
    <cfRule type="expression" dxfId="2400" priority="1170" stopIfTrue="1">
      <formula>$C16&lt;D$7</formula>
    </cfRule>
    <cfRule type="expression" dxfId="2399" priority="1168" stopIfTrue="1">
      <formula>$C16&lt;D$7</formula>
    </cfRule>
    <cfRule type="expression" dxfId="2398" priority="1169" stopIfTrue="1">
      <formula>$C16=D$7</formula>
    </cfRule>
    <cfRule type="expression" dxfId="2397" priority="1172" stopIfTrue="1">
      <formula>$C16&lt;D$7</formula>
    </cfRule>
    <cfRule type="expression" dxfId="2396" priority="1171" stopIfTrue="1">
      <formula>$C16=D$7</formula>
    </cfRule>
    <cfRule type="expression" dxfId="2395" priority="1167" stopIfTrue="1">
      <formula>$C16=D$7</formula>
    </cfRule>
  </conditionalFormatting>
  <conditionalFormatting sqref="D17">
    <cfRule type="expression" dxfId="2394" priority="1187" stopIfTrue="1">
      <formula>$C17=D$7</formula>
    </cfRule>
    <cfRule type="expression" dxfId="2393" priority="1192" stopIfTrue="1">
      <formula>$C17&lt;D$7</formula>
    </cfRule>
    <cfRule type="expression" dxfId="2392" priority="1189" stopIfTrue="1">
      <formula>$C17=D$7</formula>
    </cfRule>
    <cfRule type="expression" dxfId="2391" priority="1191" stopIfTrue="1">
      <formula>$C17=D$7</formula>
    </cfRule>
    <cfRule type="expression" dxfId="2390" priority="1190" stopIfTrue="1">
      <formula>$C17&lt;D$7</formula>
    </cfRule>
    <cfRule type="expression" dxfId="2389" priority="1188" stopIfTrue="1">
      <formula>$C17&lt;D$7</formula>
    </cfRule>
  </conditionalFormatting>
  <conditionalFormatting sqref="D18">
    <cfRule type="expression" dxfId="2388" priority="1214" stopIfTrue="1">
      <formula>$C18&lt;D$7</formula>
    </cfRule>
    <cfRule type="expression" dxfId="2387" priority="1216" stopIfTrue="1">
      <formula>$C18&lt;D$7</formula>
    </cfRule>
    <cfRule type="expression" dxfId="2386" priority="1215" stopIfTrue="1">
      <formula>$C18=D$7</formula>
    </cfRule>
    <cfRule type="expression" dxfId="2385" priority="1211" stopIfTrue="1">
      <formula>$C18=D$7</formula>
    </cfRule>
    <cfRule type="expression" dxfId="2384" priority="1212" stopIfTrue="1">
      <formula>$C18&lt;D$7</formula>
    </cfRule>
    <cfRule type="expression" dxfId="2383" priority="1213" stopIfTrue="1">
      <formula>$C18=D$7</formula>
    </cfRule>
  </conditionalFormatting>
  <conditionalFormatting sqref="D19">
    <cfRule type="expression" dxfId="2382" priority="1241" stopIfTrue="1">
      <formula>$C19=D$7</formula>
    </cfRule>
    <cfRule type="expression" dxfId="2381" priority="1239" stopIfTrue="1">
      <formula>$C19=D$7</formula>
    </cfRule>
    <cfRule type="expression" dxfId="2380" priority="1243" stopIfTrue="1">
      <formula>$C19=D$7</formula>
    </cfRule>
    <cfRule type="expression" dxfId="2379" priority="1240" stopIfTrue="1">
      <formula>$C19&lt;D$7</formula>
    </cfRule>
    <cfRule type="expression" dxfId="2378" priority="1242" stopIfTrue="1">
      <formula>$C19&lt;D$7</formula>
    </cfRule>
    <cfRule type="expression" dxfId="2377" priority="1244" stopIfTrue="1">
      <formula>$C19&lt;D$7</formula>
    </cfRule>
  </conditionalFormatting>
  <conditionalFormatting sqref="D20">
    <cfRule type="expression" dxfId="2376" priority="1272" stopIfTrue="1">
      <formula>$C20&lt;D$7</formula>
    </cfRule>
    <cfRule type="expression" dxfId="2375" priority="1273" stopIfTrue="1">
      <formula>$C20=D$7</formula>
    </cfRule>
    <cfRule type="expression" dxfId="2374" priority="1275" stopIfTrue="1">
      <formula>$C20=D$7</formula>
    </cfRule>
    <cfRule type="expression" dxfId="2373" priority="1276" stopIfTrue="1">
      <formula>$C20&lt;D$7</formula>
    </cfRule>
    <cfRule type="expression" dxfId="2372" priority="1274" stopIfTrue="1">
      <formula>$C20&lt;D$7</formula>
    </cfRule>
    <cfRule type="expression" dxfId="2371" priority="1271" stopIfTrue="1">
      <formula>$C20=D$7</formula>
    </cfRule>
  </conditionalFormatting>
  <conditionalFormatting sqref="D21">
    <cfRule type="expression" dxfId="2370" priority="1307" stopIfTrue="1">
      <formula>$C21=D$7</formula>
    </cfRule>
    <cfRule type="expression" dxfId="2369" priority="1309" stopIfTrue="1">
      <formula>$C21=D$7</formula>
    </cfRule>
    <cfRule type="expression" dxfId="2368" priority="1310" stopIfTrue="1">
      <formula>$C21&lt;D$7</formula>
    </cfRule>
    <cfRule type="expression" dxfId="2367" priority="1308" stopIfTrue="1">
      <formula>$C21&lt;D$7</formula>
    </cfRule>
  </conditionalFormatting>
  <conditionalFormatting sqref="D21:D22">
    <cfRule type="expression" dxfId="2366" priority="1311" stopIfTrue="1">
      <formula>$C21=D$7</formula>
    </cfRule>
    <cfRule type="expression" dxfId="2365" priority="1312" stopIfTrue="1">
      <formula>$C21&lt;D$7</formula>
    </cfRule>
  </conditionalFormatting>
  <conditionalFormatting sqref="D22">
    <cfRule type="expression" dxfId="2364" priority="1349" stopIfTrue="1">
      <formula>$C22=D$7</formula>
    </cfRule>
    <cfRule type="expression" dxfId="2363" priority="1350" stopIfTrue="1">
      <formula>$C22&lt;D$7</formula>
    </cfRule>
    <cfRule type="expression" dxfId="2362" priority="1351" stopIfTrue="1">
      <formula>$C22=D$7</formula>
    </cfRule>
    <cfRule type="expression" dxfId="2361" priority="1352" stopIfTrue="1">
      <formula>$C22&lt;D$7</formula>
    </cfRule>
  </conditionalFormatting>
  <conditionalFormatting sqref="D23">
    <cfRule type="expression" dxfId="2360" priority="1389" stopIfTrue="1">
      <formula>$C23=D$7</formula>
    </cfRule>
    <cfRule type="expression" dxfId="2359" priority="1387" stopIfTrue="1">
      <formula>$C23=D$7</formula>
    </cfRule>
    <cfRule type="expression" dxfId="2358" priority="1388" stopIfTrue="1">
      <formula>$C23&lt;D$7</formula>
    </cfRule>
    <cfRule type="expression" dxfId="2357" priority="1390" stopIfTrue="1">
      <formula>$C23&lt;D$7</formula>
    </cfRule>
  </conditionalFormatting>
  <conditionalFormatting sqref="D23:D24">
    <cfRule type="expression" dxfId="2356" priority="1391" stopIfTrue="1">
      <formula>$C23=D$7</formula>
    </cfRule>
    <cfRule type="expression" dxfId="2355" priority="1392" stopIfTrue="1">
      <formula>$C23&lt;D$7</formula>
    </cfRule>
  </conditionalFormatting>
  <conditionalFormatting sqref="D24">
    <cfRule type="expression" dxfId="2354" priority="1431" stopIfTrue="1">
      <formula>$C24=D$7</formula>
    </cfRule>
    <cfRule type="expression" dxfId="2353" priority="1432" stopIfTrue="1">
      <formula>$C24&lt;D$7</formula>
    </cfRule>
    <cfRule type="expression" dxfId="2352" priority="1433" stopIfTrue="1">
      <formula>$C24=D$7</formula>
    </cfRule>
    <cfRule type="expression" dxfId="2351" priority="1434" stopIfTrue="1">
      <formula>$C24&lt;D$7</formula>
    </cfRule>
  </conditionalFormatting>
  <conditionalFormatting sqref="D25">
    <cfRule type="expression" dxfId="2350" priority="1598" stopIfTrue="1">
      <formula>$C25=D$7</formula>
    </cfRule>
    <cfRule type="expression" dxfId="2349" priority="1521" stopIfTrue="1">
      <formula>$C25&lt;D$7</formula>
    </cfRule>
    <cfRule type="expression" dxfId="2348" priority="1587" stopIfTrue="1">
      <formula>$C25=D$7</formula>
    </cfRule>
    <cfRule type="expression" dxfId="2347" priority="1588" stopIfTrue="1">
      <formula>$C25&lt;D$7</formula>
    </cfRule>
    <cfRule type="expression" dxfId="2346" priority="1520" stopIfTrue="1">
      <formula>$C25=D$7</formula>
    </cfRule>
    <cfRule type="expression" dxfId="2345" priority="1599" stopIfTrue="1">
      <formula>$C25&lt;D$7</formula>
    </cfRule>
  </conditionalFormatting>
  <conditionalFormatting sqref="D45">
    <cfRule type="expression" dxfId="2344" priority="1119" stopIfTrue="1">
      <formula>$C45=D$7</formula>
    </cfRule>
    <cfRule type="expression" dxfId="2343" priority="1120" stopIfTrue="1">
      <formula>$C45&lt;D$7</formula>
    </cfRule>
  </conditionalFormatting>
  <conditionalFormatting sqref="D46">
    <cfRule type="expression" priority="1066">
      <formula>$C46=D$5</formula>
    </cfRule>
    <cfRule type="cellIs" dxfId="2342" priority="1070" operator="between">
      <formula>D45*0.95</formula>
      <formula>D45*1.2</formula>
    </cfRule>
    <cfRule type="cellIs" dxfId="2341" priority="1068" operator="lessThan">
      <formula>D45*95%</formula>
    </cfRule>
    <cfRule type="cellIs" dxfId="2340" priority="1067" stopIfTrue="1" operator="equal">
      <formula>0</formula>
    </cfRule>
    <cfRule type="cellIs" dxfId="2339" priority="1069" operator="greaterThan">
      <formula>D45*120%</formula>
    </cfRule>
  </conditionalFormatting>
  <conditionalFormatting sqref="D47">
    <cfRule type="expression" dxfId="2338" priority="667" stopIfTrue="1">
      <formula>$C47=D$7</formula>
    </cfRule>
    <cfRule type="expression" dxfId="2337" priority="669" stopIfTrue="1">
      <formula>$C47=D$7</formula>
    </cfRule>
    <cfRule type="expression" dxfId="2336" priority="668" stopIfTrue="1">
      <formula>$C47&lt;D$7</formula>
    </cfRule>
    <cfRule type="expression" dxfId="2335" priority="670" stopIfTrue="1">
      <formula>$C47&lt;D$7</formula>
    </cfRule>
    <cfRule type="expression" dxfId="2334" priority="671" stopIfTrue="1">
      <formula>$C47=D$7</formula>
    </cfRule>
    <cfRule type="expression" dxfId="2333" priority="672" stopIfTrue="1">
      <formula>$C47&lt;D$7</formula>
    </cfRule>
    <cfRule type="expression" dxfId="2332" priority="673" stopIfTrue="1">
      <formula>$C47=D$7</formula>
    </cfRule>
    <cfRule type="expression" dxfId="2331" priority="674" stopIfTrue="1">
      <formula>$C47&lt;D$7</formula>
    </cfRule>
  </conditionalFormatting>
  <conditionalFormatting sqref="D48">
    <cfRule type="expression" dxfId="2330" priority="686" stopIfTrue="1">
      <formula>$C48&lt;D$7</formula>
    </cfRule>
    <cfRule type="expression" dxfId="2329" priority="681" stopIfTrue="1">
      <formula>$C48=D$7</formula>
    </cfRule>
    <cfRule type="expression" dxfId="2328" priority="682" stopIfTrue="1">
      <formula>$C48&lt;D$7</formula>
    </cfRule>
    <cfRule type="expression" dxfId="2327" priority="683" stopIfTrue="1">
      <formula>$C48=D$7</formula>
    </cfRule>
    <cfRule type="expression" dxfId="2326" priority="685" stopIfTrue="1">
      <formula>$C48=D$7</formula>
    </cfRule>
    <cfRule type="expression" dxfId="2325" priority="684" stopIfTrue="1">
      <formula>$C48&lt;D$7</formula>
    </cfRule>
  </conditionalFormatting>
  <conditionalFormatting sqref="D49">
    <cfRule type="expression" dxfId="2324" priority="701" stopIfTrue="1">
      <formula>$C49=D$7</formula>
    </cfRule>
    <cfRule type="expression" dxfId="2323" priority="702" stopIfTrue="1">
      <formula>$C49&lt;D$7</formula>
    </cfRule>
    <cfRule type="expression" dxfId="2322" priority="698" stopIfTrue="1">
      <formula>$C49&lt;D$7</formula>
    </cfRule>
    <cfRule type="expression" dxfId="2321" priority="697" stopIfTrue="1">
      <formula>$C49=D$7</formula>
    </cfRule>
    <cfRule type="expression" dxfId="2320" priority="699" stopIfTrue="1">
      <formula>$C49=D$7</formula>
    </cfRule>
    <cfRule type="expression" dxfId="2319" priority="700" stopIfTrue="1">
      <formula>$C49&lt;D$7</formula>
    </cfRule>
  </conditionalFormatting>
  <conditionalFormatting sqref="D50">
    <cfRule type="expression" dxfId="2318" priority="722" stopIfTrue="1">
      <formula>$C50&lt;D$7</formula>
    </cfRule>
    <cfRule type="expression" dxfId="2317" priority="721" stopIfTrue="1">
      <formula>$C50=D$7</formula>
    </cfRule>
    <cfRule type="expression" dxfId="2316" priority="719" stopIfTrue="1">
      <formula>$C50=D$7</formula>
    </cfRule>
    <cfRule type="expression" dxfId="2315" priority="718" stopIfTrue="1">
      <formula>$C50&lt;D$7</formula>
    </cfRule>
    <cfRule type="expression" dxfId="2314" priority="717" stopIfTrue="1">
      <formula>$C50=D$7</formula>
    </cfRule>
    <cfRule type="expression" dxfId="2313" priority="720" stopIfTrue="1">
      <formula>$C50&lt;D$7</formula>
    </cfRule>
  </conditionalFormatting>
  <conditionalFormatting sqref="D51">
    <cfRule type="expression" dxfId="2312" priority="741" stopIfTrue="1">
      <formula>$C51=D$7</formula>
    </cfRule>
    <cfRule type="expression" dxfId="2311" priority="746" stopIfTrue="1">
      <formula>$C51&lt;D$7</formula>
    </cfRule>
    <cfRule type="expression" dxfId="2310" priority="742" stopIfTrue="1">
      <formula>$C51&lt;D$7</formula>
    </cfRule>
    <cfRule type="expression" dxfId="2309" priority="745" stopIfTrue="1">
      <formula>$C51=D$7</formula>
    </cfRule>
    <cfRule type="expression" dxfId="2308" priority="744" stopIfTrue="1">
      <formula>$C51&lt;D$7</formula>
    </cfRule>
    <cfRule type="expression" dxfId="2307" priority="743" stopIfTrue="1">
      <formula>$C51=D$7</formula>
    </cfRule>
  </conditionalFormatting>
  <conditionalFormatting sqref="D52">
    <cfRule type="expression" dxfId="2306" priority="772" stopIfTrue="1">
      <formula>$C52&lt;D$7</formula>
    </cfRule>
    <cfRule type="expression" dxfId="2305" priority="774" stopIfTrue="1">
      <formula>$C52&lt;D$7</formula>
    </cfRule>
    <cfRule type="expression" dxfId="2304" priority="771" stopIfTrue="1">
      <formula>$C52=D$7</formula>
    </cfRule>
    <cfRule type="expression" dxfId="2303" priority="770" stopIfTrue="1">
      <formula>$C52&lt;D$7</formula>
    </cfRule>
    <cfRule type="expression" dxfId="2302" priority="769" stopIfTrue="1">
      <formula>$C52=D$7</formula>
    </cfRule>
    <cfRule type="expression" dxfId="2301" priority="773" stopIfTrue="1">
      <formula>$C52=D$7</formula>
    </cfRule>
  </conditionalFormatting>
  <conditionalFormatting sqref="D53">
    <cfRule type="expression" dxfId="2300" priority="805" stopIfTrue="1">
      <formula>$C53=D$7</formula>
    </cfRule>
    <cfRule type="expression" dxfId="2299" priority="802" stopIfTrue="1">
      <formula>$C53&lt;D$7</formula>
    </cfRule>
    <cfRule type="expression" dxfId="2298" priority="801" stopIfTrue="1">
      <formula>$C53=D$7</formula>
    </cfRule>
    <cfRule type="expression" dxfId="2297" priority="806" stopIfTrue="1">
      <formula>$C53&lt;D$7</formula>
    </cfRule>
    <cfRule type="expression" dxfId="2296" priority="803" stopIfTrue="1">
      <formula>$C53=D$7</formula>
    </cfRule>
    <cfRule type="expression" dxfId="2295" priority="804" stopIfTrue="1">
      <formula>$C53&lt;D$7</formula>
    </cfRule>
  </conditionalFormatting>
  <conditionalFormatting sqref="D54">
    <cfRule type="expression" dxfId="2294" priority="837" stopIfTrue="1">
      <formula>$C54=D$7</formula>
    </cfRule>
    <cfRule type="expression" dxfId="2293" priority="838" stopIfTrue="1">
      <formula>$C54&lt;D$7</formula>
    </cfRule>
    <cfRule type="expression" dxfId="2292" priority="839" stopIfTrue="1">
      <formula>$C54=D$7</formula>
    </cfRule>
    <cfRule type="expression" dxfId="2291" priority="840" stopIfTrue="1">
      <formula>$C54&lt;D$7</formula>
    </cfRule>
    <cfRule type="expression" dxfId="2290" priority="841" stopIfTrue="1">
      <formula>$C54=D$7</formula>
    </cfRule>
    <cfRule type="expression" dxfId="2289" priority="842" stopIfTrue="1">
      <formula>$C54&lt;D$7</formula>
    </cfRule>
  </conditionalFormatting>
  <conditionalFormatting sqref="D55">
    <cfRule type="expression" dxfId="2288" priority="881" stopIfTrue="1">
      <formula>$C55=D$7</formula>
    </cfRule>
    <cfRule type="expression" dxfId="2287" priority="880" stopIfTrue="1">
      <formula>$C55&lt;D$7</formula>
    </cfRule>
    <cfRule type="expression" dxfId="2286" priority="879" stopIfTrue="1">
      <formula>$C55=D$7</formula>
    </cfRule>
    <cfRule type="expression" dxfId="2285" priority="878" stopIfTrue="1">
      <formula>$C55&lt;D$7</formula>
    </cfRule>
    <cfRule type="expression" dxfId="2284" priority="877" stopIfTrue="1">
      <formula>$C55=D$7</formula>
    </cfRule>
    <cfRule type="expression" dxfId="2283" priority="882" stopIfTrue="1">
      <formula>$C55&lt;D$7</formula>
    </cfRule>
  </conditionalFormatting>
  <conditionalFormatting sqref="D56">
    <cfRule type="expression" dxfId="2282" priority="919" stopIfTrue="1">
      <formula>$C56=D$7</formula>
    </cfRule>
    <cfRule type="expression" dxfId="2281" priority="918" stopIfTrue="1">
      <formula>$C56&lt;D$7</formula>
    </cfRule>
    <cfRule type="expression" dxfId="2280" priority="917" stopIfTrue="1">
      <formula>$C56=D$7</formula>
    </cfRule>
    <cfRule type="expression" dxfId="2279" priority="922" stopIfTrue="1">
      <formula>$C56&lt;D$7</formula>
    </cfRule>
    <cfRule type="expression" dxfId="2278" priority="921" stopIfTrue="1">
      <formula>$C56=D$7</formula>
    </cfRule>
    <cfRule type="expression" dxfId="2277" priority="920" stopIfTrue="1">
      <formula>$C56&lt;D$7</formula>
    </cfRule>
  </conditionalFormatting>
  <conditionalFormatting sqref="D57">
    <cfRule type="expression" dxfId="2276" priority="964" stopIfTrue="1">
      <formula>$C57&lt;D$7</formula>
    </cfRule>
    <cfRule type="expression" dxfId="2275" priority="963" stopIfTrue="1">
      <formula>$C57=D$7</formula>
    </cfRule>
    <cfRule type="expression" dxfId="2274" priority="959" stopIfTrue="1">
      <formula>$C57=D$7</formula>
    </cfRule>
    <cfRule type="expression" dxfId="2273" priority="960" stopIfTrue="1">
      <formula>$C57&lt;D$7</formula>
    </cfRule>
    <cfRule type="expression" dxfId="2272" priority="961" stopIfTrue="1">
      <formula>$C57=D$7</formula>
    </cfRule>
    <cfRule type="expression" dxfId="2271" priority="962" stopIfTrue="1">
      <formula>$C57&lt;D$7</formula>
    </cfRule>
  </conditionalFormatting>
  <conditionalFormatting sqref="D58">
    <cfRule type="expression" dxfId="2270" priority="1129" stopIfTrue="1">
      <formula>$C58&lt;D$7</formula>
    </cfRule>
    <cfRule type="expression" dxfId="2269" priority="1128" stopIfTrue="1">
      <formula>$C58=D$7</formula>
    </cfRule>
    <cfRule type="expression" dxfId="2268" priority="1118" stopIfTrue="1">
      <formula>$C58&lt;D$7</formula>
    </cfRule>
    <cfRule type="expression" dxfId="2267" priority="1051" stopIfTrue="1">
      <formula>$C58&lt;D$7</formula>
    </cfRule>
    <cfRule type="expression" dxfId="2266" priority="1050" stopIfTrue="1">
      <formula>$C58=D$7</formula>
    </cfRule>
    <cfRule type="expression" dxfId="2265" priority="1117" stopIfTrue="1">
      <formula>$C58=D$7</formula>
    </cfRule>
  </conditionalFormatting>
  <conditionalFormatting sqref="D78">
    <cfRule type="expression" dxfId="2264" priority="650" stopIfTrue="1">
      <formula>$C78&lt;D$7</formula>
    </cfRule>
    <cfRule type="expression" dxfId="2263" priority="649" stopIfTrue="1">
      <formula>$C78=D$7</formula>
    </cfRule>
  </conditionalFormatting>
  <conditionalFormatting sqref="D79">
    <cfRule type="expression" priority="596">
      <formula>$C79=D$5</formula>
    </cfRule>
    <cfRule type="cellIs" dxfId="2262" priority="597" stopIfTrue="1" operator="equal">
      <formula>0</formula>
    </cfRule>
    <cfRule type="cellIs" dxfId="2261" priority="598" operator="lessThan">
      <formula>D78*95%</formula>
    </cfRule>
    <cfRule type="cellIs" dxfId="2260" priority="599" operator="greaterThan">
      <formula>D78*120%</formula>
    </cfRule>
    <cfRule type="cellIs" dxfId="2259" priority="600" operator="between">
      <formula>D78*0.95</formula>
      <formula>D78*1.2</formula>
    </cfRule>
  </conditionalFormatting>
  <conditionalFormatting sqref="D80">
    <cfRule type="expression" dxfId="2258" priority="204" stopIfTrue="1">
      <formula>$C80&lt;D$7</formula>
    </cfRule>
    <cfRule type="expression" dxfId="2257" priority="197" stopIfTrue="1">
      <formula>$C80=D$7</formula>
    </cfRule>
    <cfRule type="expression" dxfId="2256" priority="199" stopIfTrue="1">
      <formula>$C80=D$7</formula>
    </cfRule>
    <cfRule type="expression" dxfId="2255" priority="203" stopIfTrue="1">
      <formula>$C80=D$7</formula>
    </cfRule>
    <cfRule type="expression" dxfId="2254" priority="202" stopIfTrue="1">
      <formula>$C80&lt;D$7</formula>
    </cfRule>
    <cfRule type="expression" dxfId="2253" priority="201" stopIfTrue="1">
      <formula>$C80=D$7</formula>
    </cfRule>
    <cfRule type="expression" dxfId="2252" priority="200" stopIfTrue="1">
      <formula>$C80&lt;D$7</formula>
    </cfRule>
    <cfRule type="expression" dxfId="2251" priority="198" stopIfTrue="1">
      <formula>$C80&lt;D$7</formula>
    </cfRule>
  </conditionalFormatting>
  <conditionalFormatting sqref="D81">
    <cfRule type="expression" dxfId="2250" priority="213" stopIfTrue="1">
      <formula>$C81=D$7</formula>
    </cfRule>
    <cfRule type="expression" dxfId="2249" priority="212" stopIfTrue="1">
      <formula>$C81&lt;D$7</formula>
    </cfRule>
    <cfRule type="expression" dxfId="2248" priority="214" stopIfTrue="1">
      <formula>$C81&lt;D$7</formula>
    </cfRule>
    <cfRule type="expression" dxfId="2247" priority="216" stopIfTrue="1">
      <formula>$C81&lt;D$7</formula>
    </cfRule>
    <cfRule type="expression" dxfId="2246" priority="211" stopIfTrue="1">
      <formula>$C81=D$7</formula>
    </cfRule>
    <cfRule type="expression" dxfId="2245" priority="215" stopIfTrue="1">
      <formula>$C81=D$7</formula>
    </cfRule>
  </conditionalFormatting>
  <conditionalFormatting sqref="D82">
    <cfRule type="expression" dxfId="2244" priority="231" stopIfTrue="1">
      <formula>$C82=D$7</formula>
    </cfRule>
    <cfRule type="expression" dxfId="2243" priority="230" stopIfTrue="1">
      <formula>$C82&lt;D$7</formula>
    </cfRule>
    <cfRule type="expression" dxfId="2242" priority="229" stopIfTrue="1">
      <formula>$C82=D$7</formula>
    </cfRule>
    <cfRule type="expression" dxfId="2241" priority="228" stopIfTrue="1">
      <formula>$C82&lt;D$7</formula>
    </cfRule>
    <cfRule type="expression" dxfId="2240" priority="232" stopIfTrue="1">
      <formula>$C82&lt;D$7</formula>
    </cfRule>
    <cfRule type="expression" dxfId="2239" priority="227" stopIfTrue="1">
      <formula>$C82=D$7</formula>
    </cfRule>
  </conditionalFormatting>
  <conditionalFormatting sqref="D83">
    <cfRule type="expression" dxfId="2238" priority="247" stopIfTrue="1">
      <formula>$C83=D$7</formula>
    </cfRule>
    <cfRule type="expression" dxfId="2237" priority="252" stopIfTrue="1">
      <formula>$C83&lt;D$7</formula>
    </cfRule>
    <cfRule type="expression" dxfId="2236" priority="251" stopIfTrue="1">
      <formula>$C83=D$7</formula>
    </cfRule>
    <cfRule type="expression" dxfId="2235" priority="249" stopIfTrue="1">
      <formula>$C83=D$7</formula>
    </cfRule>
    <cfRule type="expression" dxfId="2234" priority="248" stopIfTrue="1">
      <formula>$C83&lt;D$7</formula>
    </cfRule>
    <cfRule type="expression" dxfId="2233" priority="250" stopIfTrue="1">
      <formula>$C83&lt;D$7</formula>
    </cfRule>
  </conditionalFormatting>
  <conditionalFormatting sqref="D84">
    <cfRule type="expression" dxfId="2232" priority="276" stopIfTrue="1">
      <formula>$C84&lt;D$7</formula>
    </cfRule>
    <cfRule type="expression" dxfId="2231" priority="273" stopIfTrue="1">
      <formula>$C84=D$7</formula>
    </cfRule>
    <cfRule type="expression" dxfId="2230" priority="274" stopIfTrue="1">
      <formula>$C84&lt;D$7</formula>
    </cfRule>
    <cfRule type="expression" dxfId="2229" priority="275" stopIfTrue="1">
      <formula>$C84=D$7</formula>
    </cfRule>
    <cfRule type="expression" dxfId="2228" priority="272" stopIfTrue="1">
      <formula>$C84&lt;D$7</formula>
    </cfRule>
    <cfRule type="expression" dxfId="2227" priority="271" stopIfTrue="1">
      <formula>$C84=D$7</formula>
    </cfRule>
  </conditionalFormatting>
  <conditionalFormatting sqref="D85">
    <cfRule type="expression" dxfId="2226" priority="304" stopIfTrue="1">
      <formula>$C85&lt;D$7</formula>
    </cfRule>
    <cfRule type="expression" dxfId="2225" priority="303" stopIfTrue="1">
      <formula>$C85=D$7</formula>
    </cfRule>
    <cfRule type="expression" dxfId="2224" priority="302" stopIfTrue="1">
      <formula>$C85&lt;D$7</formula>
    </cfRule>
    <cfRule type="expression" dxfId="2223" priority="301" stopIfTrue="1">
      <formula>$C85=D$7</formula>
    </cfRule>
    <cfRule type="expression" dxfId="2222" priority="300" stopIfTrue="1">
      <formula>$C85&lt;D$7</formula>
    </cfRule>
    <cfRule type="expression" dxfId="2221" priority="299" stopIfTrue="1">
      <formula>$C85=D$7</formula>
    </cfRule>
  </conditionalFormatting>
  <conditionalFormatting sqref="D86">
    <cfRule type="expression" dxfId="2220" priority="331" stopIfTrue="1">
      <formula>$C86=D$7</formula>
    </cfRule>
    <cfRule type="expression" dxfId="2219" priority="332" stopIfTrue="1">
      <formula>$C86&lt;D$7</formula>
    </cfRule>
    <cfRule type="expression" dxfId="2218" priority="333" stopIfTrue="1">
      <formula>$C86=D$7</formula>
    </cfRule>
    <cfRule type="expression" dxfId="2217" priority="334" stopIfTrue="1">
      <formula>$C86&lt;D$7</formula>
    </cfRule>
  </conditionalFormatting>
  <conditionalFormatting sqref="D86:D87">
    <cfRule type="expression" dxfId="2216" priority="336" stopIfTrue="1">
      <formula>$C86&lt;D$7</formula>
    </cfRule>
    <cfRule type="expression" dxfId="2215" priority="335" stopIfTrue="1">
      <formula>$C86=D$7</formula>
    </cfRule>
  </conditionalFormatting>
  <conditionalFormatting sqref="D87">
    <cfRule type="expression" dxfId="2214" priority="369" stopIfTrue="1">
      <formula>$C87=D$7</formula>
    </cfRule>
    <cfRule type="expression" dxfId="2213" priority="370" stopIfTrue="1">
      <formula>$C87&lt;D$7</formula>
    </cfRule>
  </conditionalFormatting>
  <conditionalFormatting sqref="D87:D88">
    <cfRule type="expression" dxfId="2212" priority="372" stopIfTrue="1">
      <formula>$C87&lt;D$7</formula>
    </cfRule>
    <cfRule type="expression" dxfId="2211" priority="371" stopIfTrue="1">
      <formula>$C87=D$7</formula>
    </cfRule>
  </conditionalFormatting>
  <conditionalFormatting sqref="D88">
    <cfRule type="expression" dxfId="2210" priority="412" stopIfTrue="1">
      <formula>$C88&lt;D$7</formula>
    </cfRule>
    <cfRule type="expression" dxfId="2209" priority="409" stopIfTrue="1">
      <formula>$C88=D$7</formula>
    </cfRule>
    <cfRule type="expression" dxfId="2208" priority="410" stopIfTrue="1">
      <formula>$C88&lt;D$7</formula>
    </cfRule>
    <cfRule type="expression" dxfId="2207" priority="411" stopIfTrue="1">
      <formula>$C88=D$7</formula>
    </cfRule>
  </conditionalFormatting>
  <conditionalFormatting sqref="D89">
    <cfRule type="expression" dxfId="2206" priority="447" stopIfTrue="1">
      <formula>$C89=D$7</formula>
    </cfRule>
    <cfRule type="expression" dxfId="2205" priority="450" stopIfTrue="1">
      <formula>$C89&lt;D$7</formula>
    </cfRule>
    <cfRule type="expression" dxfId="2204" priority="448" stopIfTrue="1">
      <formula>$C89&lt;D$7</formula>
    </cfRule>
    <cfRule type="expression" dxfId="2203" priority="449" stopIfTrue="1">
      <formula>$C89=D$7</formula>
    </cfRule>
  </conditionalFormatting>
  <conditionalFormatting sqref="D89:D90">
    <cfRule type="expression" dxfId="2202" priority="451" stopIfTrue="1">
      <formula>$C89=D$7</formula>
    </cfRule>
    <cfRule type="expression" dxfId="2201" priority="452" stopIfTrue="1">
      <formula>$C89&lt;D$7</formula>
    </cfRule>
  </conditionalFormatting>
  <conditionalFormatting sqref="D90">
    <cfRule type="expression" dxfId="2200" priority="493" stopIfTrue="1">
      <formula>$C90=D$7</formula>
    </cfRule>
    <cfRule type="expression" dxfId="2199" priority="491" stopIfTrue="1">
      <formula>$C90=D$7</formula>
    </cfRule>
    <cfRule type="expression" dxfId="2198" priority="492" stopIfTrue="1">
      <formula>$C90&lt;D$7</formula>
    </cfRule>
    <cfRule type="expression" dxfId="2197" priority="494" stopIfTrue="1">
      <formula>$C90&lt;D$7</formula>
    </cfRule>
  </conditionalFormatting>
  <conditionalFormatting sqref="D91">
    <cfRule type="expression" dxfId="2196" priority="580" stopIfTrue="1">
      <formula>$C91=D$7</formula>
    </cfRule>
    <cfRule type="expression" dxfId="2195" priority="658" stopIfTrue="1">
      <formula>$C91=D$7</formula>
    </cfRule>
    <cfRule type="expression" dxfId="2194" priority="647" stopIfTrue="1">
      <formula>$C91=D$7</formula>
    </cfRule>
    <cfRule type="expression" dxfId="2193" priority="581" stopIfTrue="1">
      <formula>$C91&lt;D$7</formula>
    </cfRule>
    <cfRule type="expression" dxfId="2192" priority="659" stopIfTrue="1">
      <formula>$C91&lt;D$7</formula>
    </cfRule>
    <cfRule type="expression" dxfId="2191" priority="648" stopIfTrue="1">
      <formula>$C91&lt;D$7</formula>
    </cfRule>
  </conditionalFormatting>
  <conditionalFormatting sqref="D15:E15">
    <cfRule type="expression" dxfId="2190" priority="1148" stopIfTrue="1">
      <formula>$C15&lt;D$7</formula>
    </cfRule>
    <cfRule type="expression" dxfId="2189" priority="1147" stopIfTrue="1">
      <formula>$C15=D$7</formula>
    </cfRule>
  </conditionalFormatting>
  <conditionalFormatting sqref="D16:E16">
    <cfRule type="expression" dxfId="2188" priority="1163" stopIfTrue="1">
      <formula>$C16=D$7</formula>
    </cfRule>
    <cfRule type="expression" dxfId="2187" priority="1164" stopIfTrue="1">
      <formula>$C16&lt;D$7</formula>
    </cfRule>
  </conditionalFormatting>
  <conditionalFormatting sqref="D17:E17">
    <cfRule type="expression" dxfId="2186" priority="1184" stopIfTrue="1">
      <formula>$C17&lt;D$7</formula>
    </cfRule>
    <cfRule type="expression" dxfId="2185" priority="1183" stopIfTrue="1">
      <formula>$C17=D$7</formula>
    </cfRule>
  </conditionalFormatting>
  <conditionalFormatting sqref="D18:E18">
    <cfRule type="expression" dxfId="2184" priority="1207" stopIfTrue="1">
      <formula>$C18=D$7</formula>
    </cfRule>
    <cfRule type="expression" dxfId="2183" priority="1208" stopIfTrue="1">
      <formula>$C18&lt;D$7</formula>
    </cfRule>
  </conditionalFormatting>
  <conditionalFormatting sqref="D19:E19">
    <cfRule type="expression" dxfId="2182" priority="1235" stopIfTrue="1">
      <formula>$C19=D$7</formula>
    </cfRule>
    <cfRule type="expression" dxfId="2181" priority="1236" stopIfTrue="1">
      <formula>$C19&lt;D$7</formula>
    </cfRule>
  </conditionalFormatting>
  <conditionalFormatting sqref="D20:E20">
    <cfRule type="expression" dxfId="2180" priority="1268" stopIfTrue="1">
      <formula>$C20&lt;D$7</formula>
    </cfRule>
    <cfRule type="expression" dxfId="2179" priority="1267" stopIfTrue="1">
      <formula>$C20=D$7</formula>
    </cfRule>
  </conditionalFormatting>
  <conditionalFormatting sqref="D21:E22">
    <cfRule type="expression" dxfId="2178" priority="1303" stopIfTrue="1">
      <formula>$C21=D$7</formula>
    </cfRule>
    <cfRule type="expression" dxfId="2177" priority="1304" stopIfTrue="1">
      <formula>$C21&lt;D$7</formula>
    </cfRule>
  </conditionalFormatting>
  <conditionalFormatting sqref="D23:E24">
    <cfRule type="expression" dxfId="2176" priority="1383" stopIfTrue="1">
      <formula>$C23=D$7</formula>
    </cfRule>
    <cfRule type="expression" dxfId="2175" priority="1384" stopIfTrue="1">
      <formula>$C23&lt;D$7</formula>
    </cfRule>
  </conditionalFormatting>
  <conditionalFormatting sqref="D25:E25">
    <cfRule type="expression" dxfId="2174" priority="1516" stopIfTrue="1">
      <formula>$C25=D$7</formula>
    </cfRule>
    <cfRule type="expression" dxfId="2173" priority="1517" stopIfTrue="1">
      <formula>$C25&lt;D$7</formula>
    </cfRule>
  </conditionalFormatting>
  <conditionalFormatting sqref="D48:E48">
    <cfRule type="expression" dxfId="2172" priority="678" stopIfTrue="1">
      <formula>$C48&lt;D$7</formula>
    </cfRule>
    <cfRule type="expression" dxfId="2171" priority="677" stopIfTrue="1">
      <formula>$C48=D$7</formula>
    </cfRule>
  </conditionalFormatting>
  <conditionalFormatting sqref="D49:E49">
    <cfRule type="expression" dxfId="2170" priority="694" stopIfTrue="1">
      <formula>$C49&lt;D$7</formula>
    </cfRule>
    <cfRule type="expression" dxfId="2169" priority="693" stopIfTrue="1">
      <formula>$C49=D$7</formula>
    </cfRule>
  </conditionalFormatting>
  <conditionalFormatting sqref="D50:E50">
    <cfRule type="expression" dxfId="2168" priority="714" stopIfTrue="1">
      <formula>$C50&lt;D$7</formula>
    </cfRule>
    <cfRule type="expression" dxfId="2167" priority="713" stopIfTrue="1">
      <formula>$C50=D$7</formula>
    </cfRule>
  </conditionalFormatting>
  <conditionalFormatting sqref="D51:E51">
    <cfRule type="expression" dxfId="2166" priority="737" stopIfTrue="1">
      <formula>$C51=D$7</formula>
    </cfRule>
    <cfRule type="expression" dxfId="2165" priority="738" stopIfTrue="1">
      <formula>$C51&lt;D$7</formula>
    </cfRule>
  </conditionalFormatting>
  <conditionalFormatting sqref="D52:E52">
    <cfRule type="expression" dxfId="2164" priority="766" stopIfTrue="1">
      <formula>$C52&lt;D$7</formula>
    </cfRule>
    <cfRule type="expression" dxfId="2163" priority="765" stopIfTrue="1">
      <formula>$C52=D$7</formula>
    </cfRule>
  </conditionalFormatting>
  <conditionalFormatting sqref="D53:E53">
    <cfRule type="expression" dxfId="2162" priority="798" stopIfTrue="1">
      <formula>$C53&lt;D$7</formula>
    </cfRule>
    <cfRule type="expression" dxfId="2161" priority="797" stopIfTrue="1">
      <formula>$C53=D$7</formula>
    </cfRule>
  </conditionalFormatting>
  <conditionalFormatting sqref="D54:E54">
    <cfRule type="expression" dxfId="2160" priority="833" stopIfTrue="1">
      <formula>$C54=D$7</formula>
    </cfRule>
    <cfRule type="expression" dxfId="2159" priority="834" stopIfTrue="1">
      <formula>$C54&lt;D$7</formula>
    </cfRule>
  </conditionalFormatting>
  <conditionalFormatting sqref="D55:E55">
    <cfRule type="expression" dxfId="2158" priority="873" stopIfTrue="1">
      <formula>$C55=D$7</formula>
    </cfRule>
    <cfRule type="expression" dxfId="2157" priority="874" stopIfTrue="1">
      <formula>$C55&lt;D$7</formula>
    </cfRule>
  </conditionalFormatting>
  <conditionalFormatting sqref="D56:E56">
    <cfRule type="expression" dxfId="2156" priority="913" stopIfTrue="1">
      <formula>$C56=D$7</formula>
    </cfRule>
    <cfRule type="expression" dxfId="2155" priority="914" stopIfTrue="1">
      <formula>$C56&lt;D$7</formula>
    </cfRule>
  </conditionalFormatting>
  <conditionalFormatting sqref="D57:E57">
    <cfRule type="expression" dxfId="2154" priority="956" stopIfTrue="1">
      <formula>$C57&lt;D$7</formula>
    </cfRule>
    <cfRule type="expression" dxfId="2153" priority="955" stopIfTrue="1">
      <formula>$C57=D$7</formula>
    </cfRule>
  </conditionalFormatting>
  <conditionalFormatting sqref="D58:E58">
    <cfRule type="expression" dxfId="2152" priority="1047" stopIfTrue="1">
      <formula>$C58&lt;D$7</formula>
    </cfRule>
    <cfRule type="expression" dxfId="2151" priority="1046" stopIfTrue="1">
      <formula>$C58=D$7</formula>
    </cfRule>
  </conditionalFormatting>
  <conditionalFormatting sqref="D81:E81">
    <cfRule type="expression" dxfId="2150" priority="208" stopIfTrue="1">
      <formula>$C81&lt;D$7</formula>
    </cfRule>
    <cfRule type="expression" dxfId="2149" priority="207" stopIfTrue="1">
      <formula>$C81=D$7</formula>
    </cfRule>
  </conditionalFormatting>
  <conditionalFormatting sqref="D82:E82">
    <cfRule type="expression" dxfId="2148" priority="224" stopIfTrue="1">
      <formula>$C82&lt;D$7</formula>
    </cfRule>
    <cfRule type="expression" dxfId="2147" priority="223" stopIfTrue="1">
      <formula>$C82=D$7</formula>
    </cfRule>
  </conditionalFormatting>
  <conditionalFormatting sqref="D83:E83">
    <cfRule type="expression" dxfId="2146" priority="243" stopIfTrue="1">
      <formula>$C83=D$7</formula>
    </cfRule>
    <cfRule type="expression" dxfId="2145" priority="244" stopIfTrue="1">
      <formula>$C83&lt;D$7</formula>
    </cfRule>
  </conditionalFormatting>
  <conditionalFormatting sqref="D84:E84">
    <cfRule type="expression" dxfId="2144" priority="267" stopIfTrue="1">
      <formula>$C84=D$7</formula>
    </cfRule>
    <cfRule type="expression" dxfId="2143" priority="268" stopIfTrue="1">
      <formula>$C84&lt;D$7</formula>
    </cfRule>
  </conditionalFormatting>
  <conditionalFormatting sqref="D85:E85">
    <cfRule type="expression" dxfId="2142" priority="295" stopIfTrue="1">
      <formula>$C85=D$7</formula>
    </cfRule>
    <cfRule type="expression" dxfId="2141" priority="296" stopIfTrue="1">
      <formula>$C85&lt;D$7</formula>
    </cfRule>
  </conditionalFormatting>
  <conditionalFormatting sqref="D86:E88">
    <cfRule type="expression" dxfId="2140" priority="328" stopIfTrue="1">
      <formula>$C86&lt;D$7</formula>
    </cfRule>
    <cfRule type="expression" dxfId="2139" priority="327" stopIfTrue="1">
      <formula>$C86=D$7</formula>
    </cfRule>
  </conditionalFormatting>
  <conditionalFormatting sqref="D89:E90">
    <cfRule type="expression" dxfId="2138" priority="443" stopIfTrue="1">
      <formula>$C89=D$7</formula>
    </cfRule>
    <cfRule type="expression" dxfId="2137" priority="444" stopIfTrue="1">
      <formula>$C89&lt;D$7</formula>
    </cfRule>
  </conditionalFormatting>
  <conditionalFormatting sqref="D91:E91">
    <cfRule type="expression" dxfId="2136" priority="577" stopIfTrue="1">
      <formula>$C91&lt;D$7</formula>
    </cfRule>
    <cfRule type="expression" dxfId="2135" priority="576" stopIfTrue="1">
      <formula>$C91=D$7</formula>
    </cfRule>
  </conditionalFormatting>
  <conditionalFormatting sqref="D63:G63">
    <cfRule type="cellIs" dxfId="2134" priority="1132" operator="greaterThan">
      <formula>0</formula>
    </cfRule>
    <cfRule type="cellIs" dxfId="2133" priority="1133" operator="lessThan">
      <formula>0</formula>
    </cfRule>
  </conditionalFormatting>
  <conditionalFormatting sqref="D96:G96">
    <cfRule type="cellIs" dxfId="2132" priority="662" operator="greaterThan">
      <formula>0</formula>
    </cfRule>
    <cfRule type="cellIs" dxfId="2131" priority="663" operator="lessThan">
      <formula>0</formula>
    </cfRule>
  </conditionalFormatting>
  <conditionalFormatting sqref="D33:H33">
    <cfRule type="cellIs" dxfId="2130" priority="1567" operator="greaterThan">
      <formula>0</formula>
    </cfRule>
    <cfRule type="cellIs" dxfId="2129" priority="1568" operator="lessThan">
      <formula>0</formula>
    </cfRule>
  </conditionalFormatting>
  <conditionalFormatting sqref="D66:H66">
    <cfRule type="cellIs" dxfId="2128" priority="1097" operator="greaterThan">
      <formula>0</formula>
    </cfRule>
    <cfRule type="cellIs" dxfId="2127" priority="1098" operator="lessThan">
      <formula>0</formula>
    </cfRule>
  </conditionalFormatting>
  <conditionalFormatting sqref="D99:H99">
    <cfRule type="cellIs" dxfId="2126" priority="628" operator="lessThan">
      <formula>0</formula>
    </cfRule>
    <cfRule type="cellIs" dxfId="2125" priority="627" operator="greaterThan">
      <formula>0</formula>
    </cfRule>
  </conditionalFormatting>
  <conditionalFormatting sqref="D33:I33">
    <cfRule type="expression" dxfId="2124" priority="1554" stopIfTrue="1">
      <formula>D$27=0</formula>
    </cfRule>
  </conditionalFormatting>
  <conditionalFormatting sqref="D66:I66">
    <cfRule type="expression" dxfId="2123" priority="1084" stopIfTrue="1">
      <formula>D$27=0</formula>
    </cfRule>
  </conditionalFormatting>
  <conditionalFormatting sqref="D99:I99">
    <cfRule type="expression" dxfId="2122" priority="614" stopIfTrue="1">
      <formula>D$27=0</formula>
    </cfRule>
  </conditionalFormatting>
  <conditionalFormatting sqref="D129:P129">
    <cfRule type="cellIs" dxfId="2121" priority="5909" operator="greaterThan">
      <formula>0</formula>
    </cfRule>
    <cfRule type="cellIs" dxfId="2120" priority="5910" operator="lessThan">
      <formula>0</formula>
    </cfRule>
  </conditionalFormatting>
  <conditionalFormatting sqref="D27:Q27">
    <cfRule type="cellIs" dxfId="2119" priority="1578" operator="lessThan">
      <formula>0</formula>
    </cfRule>
    <cfRule type="cellIs" dxfId="2118" priority="1577" operator="greaterThan">
      <formula>0</formula>
    </cfRule>
  </conditionalFormatting>
  <conditionalFormatting sqref="D60:Q60">
    <cfRule type="cellIs" dxfId="2117" priority="1107" operator="greaterThan">
      <formula>0</formula>
    </cfRule>
    <cfRule type="cellIs" dxfId="2116" priority="1108" operator="lessThan">
      <formula>0</formula>
    </cfRule>
  </conditionalFormatting>
  <conditionalFormatting sqref="D93:Q93">
    <cfRule type="cellIs" dxfId="2115" priority="638" operator="lessThan">
      <formula>0</formula>
    </cfRule>
    <cfRule type="cellIs" dxfId="2114" priority="637" operator="greaterThan">
      <formula>0</formula>
    </cfRule>
  </conditionalFormatting>
  <conditionalFormatting sqref="E14">
    <cfRule type="cellIs" dxfId="2113" priority="1532" operator="greaterThan">
      <formula>E13*120%</formula>
    </cfRule>
    <cfRule type="cellIs" dxfId="2112" priority="1533" operator="between">
      <formula>E13*0.95</formula>
      <formula>E13*1.2</formula>
    </cfRule>
    <cfRule type="cellIs" dxfId="2111" priority="1530" stopIfTrue="1" operator="equal">
      <formula>0</formula>
    </cfRule>
    <cfRule type="expression" priority="1529">
      <formula>$C14=E$5</formula>
    </cfRule>
    <cfRule type="cellIs" dxfId="2110" priority="1531" operator="lessThan">
      <formula>E13*95%</formula>
    </cfRule>
  </conditionalFormatting>
  <conditionalFormatting sqref="E15">
    <cfRule type="expression" dxfId="2109" priority="1146" stopIfTrue="1">
      <formula>$C15&lt;E$7</formula>
    </cfRule>
    <cfRule type="expression" dxfId="2108" priority="1145" stopIfTrue="1">
      <formula>$C15=E$7</formula>
    </cfRule>
  </conditionalFormatting>
  <conditionalFormatting sqref="E33">
    <cfRule type="expression" dxfId="2107" priority="1566">
      <formula>$F$27=0</formula>
    </cfRule>
  </conditionalFormatting>
  <conditionalFormatting sqref="E47">
    <cfRule type="expression" priority="1059">
      <formula>$C47=E$5</formula>
    </cfRule>
    <cfRule type="cellIs" dxfId="2106" priority="1062" operator="greaterThan">
      <formula>E46*120%</formula>
    </cfRule>
    <cfRule type="cellIs" dxfId="2105" priority="1063" operator="between">
      <formula>E46*0.95</formula>
      <formula>E46*1.2</formula>
    </cfRule>
    <cfRule type="cellIs" dxfId="2104" priority="1061" operator="lessThan">
      <formula>E46*95%</formula>
    </cfRule>
    <cfRule type="cellIs" dxfId="2103" priority="1060" stopIfTrue="1" operator="equal">
      <formula>0</formula>
    </cfRule>
  </conditionalFormatting>
  <conditionalFormatting sqref="E48">
    <cfRule type="expression" dxfId="2102" priority="675" stopIfTrue="1">
      <formula>$C48=E$7</formula>
    </cfRule>
    <cfRule type="expression" dxfId="2101" priority="676" stopIfTrue="1">
      <formula>$C48&lt;E$7</formula>
    </cfRule>
  </conditionalFormatting>
  <conditionalFormatting sqref="E66">
    <cfRule type="expression" dxfId="2100" priority="1096">
      <formula>$F$27=0</formula>
    </cfRule>
  </conditionalFormatting>
  <conditionalFormatting sqref="E80">
    <cfRule type="expression" priority="589">
      <formula>$C80=E$5</formula>
    </cfRule>
    <cfRule type="cellIs" dxfId="2099" priority="590" stopIfTrue="1" operator="equal">
      <formula>0</formula>
    </cfRule>
    <cfRule type="cellIs" dxfId="2098" priority="591" operator="lessThan">
      <formula>E79*95%</formula>
    </cfRule>
    <cfRule type="cellIs" dxfId="2097" priority="592" operator="greaterThan">
      <formula>E79*120%</formula>
    </cfRule>
    <cfRule type="cellIs" dxfId="2096" priority="593" operator="between">
      <formula>E79*0.95</formula>
      <formula>E79*1.2</formula>
    </cfRule>
  </conditionalFormatting>
  <conditionalFormatting sqref="E81">
    <cfRule type="expression" dxfId="2095" priority="205" stopIfTrue="1">
      <formula>$C81=E$7</formula>
    </cfRule>
    <cfRule type="expression" dxfId="2094" priority="206" stopIfTrue="1">
      <formula>$C81&lt;E$7</formula>
    </cfRule>
  </conditionalFormatting>
  <conditionalFormatting sqref="E99">
    <cfRule type="expression" dxfId="2093" priority="626">
      <formula>$F$27=0</formula>
    </cfRule>
  </conditionalFormatting>
  <conditionalFormatting sqref="E16:F16">
    <cfRule type="expression" dxfId="2092" priority="1159" stopIfTrue="1">
      <formula>$C16=E$7</formula>
    </cfRule>
    <cfRule type="expression" dxfId="2091" priority="1160" stopIfTrue="1">
      <formula>$C16&lt;E$7</formula>
    </cfRule>
  </conditionalFormatting>
  <conditionalFormatting sqref="E17:F17">
    <cfRule type="expression" dxfId="2090" priority="1179" stopIfTrue="1">
      <formula>$C17=E$7</formula>
    </cfRule>
    <cfRule type="expression" dxfId="2089" priority="1180" stopIfTrue="1">
      <formula>$C17&lt;E$7</formula>
    </cfRule>
  </conditionalFormatting>
  <conditionalFormatting sqref="E18:F18">
    <cfRule type="expression" dxfId="2088" priority="1204" stopIfTrue="1">
      <formula>$C18&lt;E$7</formula>
    </cfRule>
    <cfRule type="expression" dxfId="2087" priority="1203" stopIfTrue="1">
      <formula>$C18=E$7</formula>
    </cfRule>
  </conditionalFormatting>
  <conditionalFormatting sqref="E19:F19">
    <cfRule type="expression" dxfId="2086" priority="1231" stopIfTrue="1">
      <formula>$C19=E$7</formula>
    </cfRule>
    <cfRule type="expression" dxfId="2085" priority="1232" stopIfTrue="1">
      <formula>$C19&lt;E$7</formula>
    </cfRule>
  </conditionalFormatting>
  <conditionalFormatting sqref="E20:F20">
    <cfRule type="expression" dxfId="2084" priority="1264" stopIfTrue="1">
      <formula>$C20&lt;E$7</formula>
    </cfRule>
    <cfRule type="expression" dxfId="2083" priority="1263" stopIfTrue="1">
      <formula>$C20=E$7</formula>
    </cfRule>
  </conditionalFormatting>
  <conditionalFormatting sqref="E21:F22">
    <cfRule type="expression" dxfId="2082" priority="1300" stopIfTrue="1">
      <formula>$C21&lt;E$7</formula>
    </cfRule>
    <cfRule type="expression" dxfId="2081" priority="1299" stopIfTrue="1">
      <formula>$C21=E$7</formula>
    </cfRule>
  </conditionalFormatting>
  <conditionalFormatting sqref="E23:F24">
    <cfRule type="expression" dxfId="2080" priority="1379" stopIfTrue="1">
      <formula>$C23=E$7</formula>
    </cfRule>
    <cfRule type="expression" dxfId="2079" priority="1380" stopIfTrue="1">
      <formula>$C23&lt;E$7</formula>
    </cfRule>
  </conditionalFormatting>
  <conditionalFormatting sqref="E25:F25">
    <cfRule type="expression" dxfId="2078" priority="1513" stopIfTrue="1">
      <formula>$C25&lt;E$7</formula>
    </cfRule>
    <cfRule type="expression" dxfId="2077" priority="1512" stopIfTrue="1">
      <formula>$C25=E$7</formula>
    </cfRule>
  </conditionalFormatting>
  <conditionalFormatting sqref="E49:F49">
    <cfRule type="expression" dxfId="2076" priority="689" stopIfTrue="1">
      <formula>$C49=E$7</formula>
    </cfRule>
    <cfRule type="expression" dxfId="2075" priority="690" stopIfTrue="1">
      <formula>$C49&lt;E$7</formula>
    </cfRule>
  </conditionalFormatting>
  <conditionalFormatting sqref="E50:F50">
    <cfRule type="expression" dxfId="2074" priority="710" stopIfTrue="1">
      <formula>$C50&lt;E$7</formula>
    </cfRule>
    <cfRule type="expression" dxfId="2073" priority="709" stopIfTrue="1">
      <formula>$C50=E$7</formula>
    </cfRule>
  </conditionalFormatting>
  <conditionalFormatting sqref="E51:F51">
    <cfRule type="expression" dxfId="2072" priority="733" stopIfTrue="1">
      <formula>$C51=E$7</formula>
    </cfRule>
    <cfRule type="expression" dxfId="2071" priority="734" stopIfTrue="1">
      <formula>$C51&lt;E$7</formula>
    </cfRule>
  </conditionalFormatting>
  <conditionalFormatting sqref="E52:F52">
    <cfRule type="expression" dxfId="2070" priority="761" stopIfTrue="1">
      <formula>$C52=E$7</formula>
    </cfRule>
    <cfRule type="expression" dxfId="2069" priority="762" stopIfTrue="1">
      <formula>$C52&lt;E$7</formula>
    </cfRule>
  </conditionalFormatting>
  <conditionalFormatting sqref="E53:F53">
    <cfRule type="expression" dxfId="2068" priority="794" stopIfTrue="1">
      <formula>$C53&lt;E$7</formula>
    </cfRule>
    <cfRule type="expression" dxfId="2067" priority="793" stopIfTrue="1">
      <formula>$C53=E$7</formula>
    </cfRule>
  </conditionalFormatting>
  <conditionalFormatting sqref="E54:F54">
    <cfRule type="expression" dxfId="2066" priority="829" stopIfTrue="1">
      <formula>$C54=E$7</formula>
    </cfRule>
    <cfRule type="expression" dxfId="2065" priority="830" stopIfTrue="1">
      <formula>$C54&lt;E$7</formula>
    </cfRule>
  </conditionalFormatting>
  <conditionalFormatting sqref="E55:F55">
    <cfRule type="expression" dxfId="2064" priority="869" stopIfTrue="1">
      <formula>$C55=E$7</formula>
    </cfRule>
    <cfRule type="expression" dxfId="2063" priority="870" stopIfTrue="1">
      <formula>$C55&lt;E$7</formula>
    </cfRule>
  </conditionalFormatting>
  <conditionalFormatting sqref="E56:F56">
    <cfRule type="expression" dxfId="2062" priority="909" stopIfTrue="1">
      <formula>$C56=E$7</formula>
    </cfRule>
    <cfRule type="expression" dxfId="2061" priority="910" stopIfTrue="1">
      <formula>$C56&lt;E$7</formula>
    </cfRule>
  </conditionalFormatting>
  <conditionalFormatting sqref="E57:F57">
    <cfRule type="expression" dxfId="2060" priority="952" stopIfTrue="1">
      <formula>$C57&lt;E$7</formula>
    </cfRule>
    <cfRule type="expression" dxfId="2059" priority="951" stopIfTrue="1">
      <formula>$C57=E$7</formula>
    </cfRule>
  </conditionalFormatting>
  <conditionalFormatting sqref="E58:F58">
    <cfRule type="expression" dxfId="2058" priority="1042" stopIfTrue="1">
      <formula>$C58=E$7</formula>
    </cfRule>
    <cfRule type="expression" dxfId="2057" priority="1043" stopIfTrue="1">
      <formula>$C58&lt;E$7</formula>
    </cfRule>
  </conditionalFormatting>
  <conditionalFormatting sqref="E82:F82">
    <cfRule type="expression" dxfId="2056" priority="219" stopIfTrue="1">
      <formula>$C82=E$7</formula>
    </cfRule>
    <cfRule type="expression" dxfId="2055" priority="220" stopIfTrue="1">
      <formula>$C82&lt;E$7</formula>
    </cfRule>
  </conditionalFormatting>
  <conditionalFormatting sqref="E83:F83">
    <cfRule type="expression" dxfId="2054" priority="239" stopIfTrue="1">
      <formula>$C83=E$7</formula>
    </cfRule>
    <cfRule type="expression" dxfId="2053" priority="240" stopIfTrue="1">
      <formula>$C83&lt;E$7</formula>
    </cfRule>
  </conditionalFormatting>
  <conditionalFormatting sqref="E84:F84">
    <cfRule type="expression" dxfId="2052" priority="264" stopIfTrue="1">
      <formula>$C84&lt;E$7</formula>
    </cfRule>
    <cfRule type="expression" dxfId="2051" priority="263" stopIfTrue="1">
      <formula>$C84=E$7</formula>
    </cfRule>
  </conditionalFormatting>
  <conditionalFormatting sqref="E85:F85">
    <cfRule type="expression" dxfId="2050" priority="291" stopIfTrue="1">
      <formula>$C85=E$7</formula>
    </cfRule>
    <cfRule type="expression" dxfId="2049" priority="292" stopIfTrue="1">
      <formula>$C85&lt;E$7</formula>
    </cfRule>
  </conditionalFormatting>
  <conditionalFormatting sqref="E86:F88">
    <cfRule type="expression" dxfId="2048" priority="324" stopIfTrue="1">
      <formula>$C86&lt;E$7</formula>
    </cfRule>
    <cfRule type="expression" dxfId="2047" priority="323" stopIfTrue="1">
      <formula>$C86=E$7</formula>
    </cfRule>
  </conditionalFormatting>
  <conditionalFormatting sqref="E89:F90">
    <cfRule type="expression" dxfId="2046" priority="439" stopIfTrue="1">
      <formula>$C89=E$7</formula>
    </cfRule>
    <cfRule type="expression" dxfId="2045" priority="440" stopIfTrue="1">
      <formula>$C89&lt;E$7</formula>
    </cfRule>
  </conditionalFormatting>
  <conditionalFormatting sqref="E91:F91">
    <cfRule type="expression" dxfId="2044" priority="573" stopIfTrue="1">
      <formula>$C91&lt;E$7</formula>
    </cfRule>
    <cfRule type="expression" dxfId="2043" priority="572" stopIfTrue="1">
      <formula>$C91=E$7</formula>
    </cfRule>
  </conditionalFormatting>
  <conditionalFormatting sqref="E12:G13">
    <cfRule type="expression" dxfId="2042" priority="1591" stopIfTrue="1">
      <formula>$C12=E$7</formula>
    </cfRule>
    <cfRule type="expression" dxfId="2041" priority="1592" stopIfTrue="1">
      <formula>$C12&lt;E$7</formula>
    </cfRule>
  </conditionalFormatting>
  <conditionalFormatting sqref="E45:G46">
    <cfRule type="expression" dxfId="2040" priority="1122" stopIfTrue="1">
      <formula>$C45&lt;E$7</formula>
    </cfRule>
    <cfRule type="expression" dxfId="2039" priority="1121" stopIfTrue="1">
      <formula>$C45=E$7</formula>
    </cfRule>
  </conditionalFormatting>
  <conditionalFormatting sqref="E78:G79 J78:M83 F80:G80 G81 J84:K84">
    <cfRule type="expression" dxfId="2038" priority="652" stopIfTrue="1">
      <formula>$C78&lt;E$7</formula>
    </cfRule>
    <cfRule type="expression" dxfId="2037" priority="651" stopIfTrue="1">
      <formula>$C78=E$7</formula>
    </cfRule>
  </conditionalFormatting>
  <conditionalFormatting sqref="F15">
    <cfRule type="expression" priority="46">
      <formula>$C15=F$5</formula>
    </cfRule>
    <cfRule type="cellIs" dxfId="2036" priority="49" operator="greaterThan">
      <formula>F14*120%</formula>
    </cfRule>
    <cfRule type="cellIs" dxfId="2035" priority="47" stopIfTrue="1" operator="equal">
      <formula>0</formula>
    </cfRule>
    <cfRule type="cellIs" dxfId="2034" priority="50" operator="between">
      <formula>F14*0.95</formula>
      <formula>F14*1.2</formula>
    </cfRule>
    <cfRule type="cellIs" dxfId="2033" priority="48" operator="lessThan">
      <formula>F14*95%</formula>
    </cfRule>
  </conditionalFormatting>
  <conditionalFormatting sqref="F16">
    <cfRule type="expression" dxfId="2032" priority="1158" stopIfTrue="1">
      <formula>$C16&lt;F$7</formula>
    </cfRule>
    <cfRule type="expression" dxfId="2031" priority="1157" stopIfTrue="1">
      <formula>$C16=F$7</formula>
    </cfRule>
  </conditionalFormatting>
  <conditionalFormatting sqref="F48">
    <cfRule type="cellIs" dxfId="2030" priority="1057" operator="greaterThan">
      <formula>F47*120%</formula>
    </cfRule>
    <cfRule type="expression" priority="1054">
      <formula>$C48=F$5</formula>
    </cfRule>
    <cfRule type="cellIs" dxfId="2029" priority="1055" stopIfTrue="1" operator="equal">
      <formula>0</formula>
    </cfRule>
    <cfRule type="cellIs" dxfId="2028" priority="1058" operator="between">
      <formula>F47*0.95</formula>
      <formula>F47*1.2</formula>
    </cfRule>
    <cfRule type="cellIs" dxfId="2027" priority="1056" operator="lessThan">
      <formula>F47*95%</formula>
    </cfRule>
  </conditionalFormatting>
  <conditionalFormatting sqref="F49">
    <cfRule type="expression" dxfId="2026" priority="688" stopIfTrue="1">
      <formula>$C49&lt;F$7</formula>
    </cfRule>
    <cfRule type="expression" dxfId="2025" priority="687" stopIfTrue="1">
      <formula>$C49=F$7</formula>
    </cfRule>
  </conditionalFormatting>
  <conditionalFormatting sqref="F81">
    <cfRule type="expression" priority="584">
      <formula>$C81=F$5</formula>
    </cfRule>
    <cfRule type="cellIs" dxfId="2024" priority="587" operator="greaterThan">
      <formula>F80*120%</formula>
    </cfRule>
    <cfRule type="cellIs" dxfId="2023" priority="586" operator="lessThan">
      <formula>F80*95%</formula>
    </cfRule>
    <cfRule type="cellIs" dxfId="2022" priority="588" operator="between">
      <formula>F80*0.95</formula>
      <formula>F80*1.2</formula>
    </cfRule>
    <cfRule type="cellIs" dxfId="2021" priority="585" stopIfTrue="1" operator="equal">
      <formula>0</formula>
    </cfRule>
  </conditionalFormatting>
  <conditionalFormatting sqref="F82">
    <cfRule type="expression" dxfId="2020" priority="218" stopIfTrue="1">
      <formula>$C82&lt;F$7</formula>
    </cfRule>
    <cfRule type="expression" dxfId="2019" priority="217" stopIfTrue="1">
      <formula>$C82=F$7</formula>
    </cfRule>
  </conditionalFormatting>
  <conditionalFormatting sqref="F17:G17">
    <cfRule type="expression" dxfId="2018" priority="1175" stopIfTrue="1">
      <formula>$C17=F$7</formula>
    </cfRule>
    <cfRule type="expression" dxfId="2017" priority="1176" stopIfTrue="1">
      <formula>$C17&lt;F$7</formula>
    </cfRule>
  </conditionalFormatting>
  <conditionalFormatting sqref="F18:G18">
    <cfRule type="expression" dxfId="2016" priority="1199" stopIfTrue="1">
      <formula>$C18=F$7</formula>
    </cfRule>
    <cfRule type="expression" dxfId="2015" priority="1200" stopIfTrue="1">
      <formula>$C18&lt;F$7</formula>
    </cfRule>
  </conditionalFormatting>
  <conditionalFormatting sqref="F19:G19">
    <cfRule type="expression" dxfId="2014" priority="1227" stopIfTrue="1">
      <formula>$C19=F$7</formula>
    </cfRule>
    <cfRule type="expression" dxfId="2013" priority="1228" stopIfTrue="1">
      <formula>$C19&lt;F$7</formula>
    </cfRule>
  </conditionalFormatting>
  <conditionalFormatting sqref="F20:G20">
    <cfRule type="expression" dxfId="2012" priority="1260" stopIfTrue="1">
      <formula>$C20&lt;F$7</formula>
    </cfRule>
    <cfRule type="expression" dxfId="2011" priority="1259" stopIfTrue="1">
      <formula>$C20=F$7</formula>
    </cfRule>
  </conditionalFormatting>
  <conditionalFormatting sqref="F21:G22">
    <cfRule type="expression" dxfId="2010" priority="1296" stopIfTrue="1">
      <formula>$C21&lt;F$7</formula>
    </cfRule>
    <cfRule type="expression" dxfId="2009" priority="1295" stopIfTrue="1">
      <formula>$C21=F$7</formula>
    </cfRule>
  </conditionalFormatting>
  <conditionalFormatting sqref="F23:G24">
    <cfRule type="expression" dxfId="2008" priority="1375" stopIfTrue="1">
      <formula>$C23=F$7</formula>
    </cfRule>
    <cfRule type="expression" dxfId="2007" priority="1376" stopIfTrue="1">
      <formula>$C23&lt;F$7</formula>
    </cfRule>
  </conditionalFormatting>
  <conditionalFormatting sqref="F25:G25">
    <cfRule type="expression" dxfId="2006" priority="1508" stopIfTrue="1">
      <formula>$C25=F$7</formula>
    </cfRule>
    <cfRule type="expression" dxfId="2005" priority="1509" stopIfTrue="1">
      <formula>$C25&lt;F$7</formula>
    </cfRule>
  </conditionalFormatting>
  <conditionalFormatting sqref="F47:G47">
    <cfRule type="expression" dxfId="2004" priority="1064" stopIfTrue="1">
      <formula>$C47=F$7</formula>
    </cfRule>
    <cfRule type="expression" dxfId="2003" priority="1065" stopIfTrue="1">
      <formula>$C47&lt;F$7</formula>
    </cfRule>
  </conditionalFormatting>
  <conditionalFormatting sqref="F50:G50">
    <cfRule type="expression" dxfId="2002" priority="706" stopIfTrue="1">
      <formula>$C50&lt;F$7</formula>
    </cfRule>
    <cfRule type="expression" dxfId="2001" priority="705" stopIfTrue="1">
      <formula>$C50=F$7</formula>
    </cfRule>
  </conditionalFormatting>
  <conditionalFormatting sqref="F51:G51">
    <cfRule type="expression" dxfId="2000" priority="729" stopIfTrue="1">
      <formula>$C51=F$7</formula>
    </cfRule>
    <cfRule type="expression" dxfId="1999" priority="730" stopIfTrue="1">
      <formula>$C51&lt;F$7</formula>
    </cfRule>
  </conditionalFormatting>
  <conditionalFormatting sqref="F52:G52">
    <cfRule type="expression" dxfId="1998" priority="758" stopIfTrue="1">
      <formula>$C52&lt;F$7</formula>
    </cfRule>
    <cfRule type="expression" dxfId="1997" priority="757" stopIfTrue="1">
      <formula>$C52=F$7</formula>
    </cfRule>
  </conditionalFormatting>
  <conditionalFormatting sqref="F53:G53">
    <cfRule type="expression" dxfId="1996" priority="789" stopIfTrue="1">
      <formula>$C53=F$7</formula>
    </cfRule>
    <cfRule type="expression" dxfId="1995" priority="790" stopIfTrue="1">
      <formula>$C53&lt;F$7</formula>
    </cfRule>
  </conditionalFormatting>
  <conditionalFormatting sqref="F54:G54">
    <cfRule type="expression" dxfId="1994" priority="825" stopIfTrue="1">
      <formula>$C54=F$7</formula>
    </cfRule>
    <cfRule type="expression" dxfId="1993" priority="826" stopIfTrue="1">
      <formula>$C54&lt;F$7</formula>
    </cfRule>
  </conditionalFormatting>
  <conditionalFormatting sqref="F55:G55">
    <cfRule type="expression" dxfId="1992" priority="865" stopIfTrue="1">
      <formula>$C55=F$7</formula>
    </cfRule>
    <cfRule type="expression" dxfId="1991" priority="866" stopIfTrue="1">
      <formula>$C55&lt;F$7</formula>
    </cfRule>
  </conditionalFormatting>
  <conditionalFormatting sqref="F56:G56">
    <cfRule type="expression" dxfId="1990" priority="906" stopIfTrue="1">
      <formula>$C56&lt;F$7</formula>
    </cfRule>
    <cfRule type="expression" dxfId="1989" priority="905" stopIfTrue="1">
      <formula>$C56=F$7</formula>
    </cfRule>
  </conditionalFormatting>
  <conditionalFormatting sqref="F57:G57">
    <cfRule type="expression" dxfId="1988" priority="948" stopIfTrue="1">
      <formula>$C57&lt;F$7</formula>
    </cfRule>
    <cfRule type="expression" dxfId="1987" priority="947" stopIfTrue="1">
      <formula>$C57=F$7</formula>
    </cfRule>
  </conditionalFormatting>
  <conditionalFormatting sqref="F58:G58">
    <cfRule type="expression" dxfId="1986" priority="1039" stopIfTrue="1">
      <formula>$C58&lt;F$7</formula>
    </cfRule>
    <cfRule type="expression" dxfId="1985" priority="1038" stopIfTrue="1">
      <formula>$C58=F$7</formula>
    </cfRule>
  </conditionalFormatting>
  <conditionalFormatting sqref="F83:G83">
    <cfRule type="expression" dxfId="1984" priority="235" stopIfTrue="1">
      <formula>$C83=F$7</formula>
    </cfRule>
    <cfRule type="expression" dxfId="1983" priority="236" stopIfTrue="1">
      <formula>$C83&lt;F$7</formula>
    </cfRule>
  </conditionalFormatting>
  <conditionalFormatting sqref="F84:G84">
    <cfRule type="expression" dxfId="1982" priority="259" stopIfTrue="1">
      <formula>$C84=F$7</formula>
    </cfRule>
    <cfRule type="expression" dxfId="1981" priority="260" stopIfTrue="1">
      <formula>$C84&lt;F$7</formula>
    </cfRule>
  </conditionalFormatting>
  <conditionalFormatting sqref="F85:G85">
    <cfRule type="expression" dxfId="1980" priority="287" stopIfTrue="1">
      <formula>$C85=F$7</formula>
    </cfRule>
    <cfRule type="expression" dxfId="1979" priority="288" stopIfTrue="1">
      <formula>$C85&lt;F$7</formula>
    </cfRule>
  </conditionalFormatting>
  <conditionalFormatting sqref="F86:G88">
    <cfRule type="expression" dxfId="1978" priority="319" stopIfTrue="1">
      <formula>$C86=F$7</formula>
    </cfRule>
    <cfRule type="expression" dxfId="1977" priority="320" stopIfTrue="1">
      <formula>$C86&lt;F$7</formula>
    </cfRule>
  </conditionalFormatting>
  <conditionalFormatting sqref="F89:G90">
    <cfRule type="expression" dxfId="1976" priority="435" stopIfTrue="1">
      <formula>$C89=F$7</formula>
    </cfRule>
    <cfRule type="expression" dxfId="1975" priority="436" stopIfTrue="1">
      <formula>$C89&lt;F$7</formula>
    </cfRule>
  </conditionalFormatting>
  <conditionalFormatting sqref="F91:G91">
    <cfRule type="expression" dxfId="1974" priority="569" stopIfTrue="1">
      <formula>$C91&lt;F$7</formula>
    </cfRule>
    <cfRule type="expression" dxfId="1973" priority="568" stopIfTrue="1">
      <formula>$C91=F$7</formula>
    </cfRule>
  </conditionalFormatting>
  <conditionalFormatting sqref="F33:Q33">
    <cfRule type="expression" dxfId="1972" priority="1546">
      <formula>$F$27=0</formula>
    </cfRule>
  </conditionalFormatting>
  <conditionalFormatting sqref="F66:Q66">
    <cfRule type="expression" dxfId="1971" priority="1076">
      <formula>$F$27=0</formula>
    </cfRule>
  </conditionalFormatting>
  <conditionalFormatting sqref="F99:Q99">
    <cfRule type="expression" dxfId="1970" priority="606">
      <formula>$F$27=0</formula>
    </cfRule>
  </conditionalFormatting>
  <conditionalFormatting sqref="G15">
    <cfRule type="expression" dxfId="1969" priority="56" stopIfTrue="1">
      <formula>$C15=G$7</formula>
    </cfRule>
    <cfRule type="expression" dxfId="1968" priority="57" stopIfTrue="1">
      <formula>$C15&lt;G$7</formula>
    </cfRule>
    <cfRule type="expression" dxfId="1967" priority="58" stopIfTrue="1">
      <formula>$C15=G$7</formula>
    </cfRule>
    <cfRule type="expression" dxfId="1966" priority="59" stopIfTrue="1">
      <formula>$C15&lt;G$7</formula>
    </cfRule>
  </conditionalFormatting>
  <conditionalFormatting sqref="G16">
    <cfRule type="cellIs" dxfId="1965" priority="45" operator="between">
      <formula>G15*0.95</formula>
      <formula>G15*1.2</formula>
    </cfRule>
    <cfRule type="cellIs" dxfId="1964" priority="44" operator="greaterThan">
      <formula>G15*120%</formula>
    </cfRule>
    <cfRule type="cellIs" dxfId="1963" priority="43" operator="lessThan">
      <formula>G15*95%</formula>
    </cfRule>
    <cfRule type="cellIs" dxfId="1962" priority="42" stopIfTrue="1" operator="equal">
      <formula>0</formula>
    </cfRule>
    <cfRule type="expression" priority="41">
      <formula>$C16=G$5</formula>
    </cfRule>
  </conditionalFormatting>
  <conditionalFormatting sqref="G17">
    <cfRule type="expression" dxfId="1961" priority="1174" stopIfTrue="1">
      <formula>$C17&lt;G$7</formula>
    </cfRule>
    <cfRule type="expression" dxfId="1960" priority="1173" stopIfTrue="1">
      <formula>$C17=G$7</formula>
    </cfRule>
  </conditionalFormatting>
  <conditionalFormatting sqref="G49">
    <cfRule type="expression" priority="1009">
      <formula>$C49=G$5</formula>
    </cfRule>
    <cfRule type="cellIs" dxfId="1959" priority="1010" stopIfTrue="1" operator="equal">
      <formula>0</formula>
    </cfRule>
    <cfRule type="cellIs" dxfId="1958" priority="1011" operator="lessThan">
      <formula>G48*95%</formula>
    </cfRule>
    <cfRule type="cellIs" dxfId="1957" priority="1012" operator="greaterThan">
      <formula>G48*120%</formula>
    </cfRule>
    <cfRule type="cellIs" dxfId="1956" priority="1013" operator="between">
      <formula>G48*0.95</formula>
      <formula>G48*1.2</formula>
    </cfRule>
  </conditionalFormatting>
  <conditionalFormatting sqref="G50">
    <cfRule type="expression" dxfId="1955" priority="704" stopIfTrue="1">
      <formula>$C50&lt;G$7</formula>
    </cfRule>
    <cfRule type="expression" dxfId="1954" priority="703" stopIfTrue="1">
      <formula>$C50=G$7</formula>
    </cfRule>
  </conditionalFormatting>
  <conditionalFormatting sqref="G82">
    <cfRule type="cellIs" dxfId="1953" priority="543" operator="between">
      <formula>G81*0.95</formula>
      <formula>G81*1.2</formula>
    </cfRule>
    <cfRule type="cellIs" dxfId="1952" priority="540" stopIfTrue="1" operator="equal">
      <formula>0</formula>
    </cfRule>
    <cfRule type="expression" priority="539">
      <formula>$C82=G$5</formula>
    </cfRule>
    <cfRule type="cellIs" dxfId="1951" priority="541" operator="lessThan">
      <formula>G81*95%</formula>
    </cfRule>
    <cfRule type="cellIs" dxfId="1950" priority="542" operator="greaterThan">
      <formula>G81*120%</formula>
    </cfRule>
  </conditionalFormatting>
  <conditionalFormatting sqref="G83">
    <cfRule type="expression" dxfId="1949" priority="233" stopIfTrue="1">
      <formula>$C83=G$7</formula>
    </cfRule>
    <cfRule type="expression" dxfId="1948" priority="234" stopIfTrue="1">
      <formula>$C83&lt;G$7</formula>
    </cfRule>
  </conditionalFormatting>
  <conditionalFormatting sqref="G18:H18">
    <cfRule type="expression" dxfId="1947" priority="1195" stopIfTrue="1">
      <formula>$C18=G$7</formula>
    </cfRule>
    <cfRule type="expression" dxfId="1946" priority="1196" stopIfTrue="1">
      <formula>$C18&lt;G$7</formula>
    </cfRule>
  </conditionalFormatting>
  <conditionalFormatting sqref="G19:H19">
    <cfRule type="expression" dxfId="1945" priority="1224" stopIfTrue="1">
      <formula>$C19&lt;G$7</formula>
    </cfRule>
    <cfRule type="expression" dxfId="1944" priority="1223" stopIfTrue="1">
      <formula>$C19=G$7</formula>
    </cfRule>
  </conditionalFormatting>
  <conditionalFormatting sqref="G20:H20">
    <cfRule type="expression" dxfId="1943" priority="1255" stopIfTrue="1">
      <formula>$C20=G$7</formula>
    </cfRule>
    <cfRule type="expression" dxfId="1942" priority="1256" stopIfTrue="1">
      <formula>$C20&lt;G$7</formula>
    </cfRule>
  </conditionalFormatting>
  <conditionalFormatting sqref="G21:H22">
    <cfRule type="expression" dxfId="1941" priority="1291" stopIfTrue="1">
      <formula>$C21=G$7</formula>
    </cfRule>
    <cfRule type="expression" dxfId="1940" priority="1292" stopIfTrue="1">
      <formula>$C21&lt;G$7</formula>
    </cfRule>
  </conditionalFormatting>
  <conditionalFormatting sqref="G23:H24">
    <cfRule type="expression" dxfId="1939" priority="1371" stopIfTrue="1">
      <formula>$C23=G$7</formula>
    </cfRule>
    <cfRule type="expression" dxfId="1938" priority="1372" stopIfTrue="1">
      <formula>$C23&lt;G$7</formula>
    </cfRule>
  </conditionalFormatting>
  <conditionalFormatting sqref="G25:H25">
    <cfRule type="expression" dxfId="1937" priority="1505" stopIfTrue="1">
      <formula>$C25&lt;G$7</formula>
    </cfRule>
    <cfRule type="expression" dxfId="1936" priority="1504" stopIfTrue="1">
      <formula>$C25=G$7</formula>
    </cfRule>
  </conditionalFormatting>
  <conditionalFormatting sqref="G51:H51">
    <cfRule type="expression" dxfId="1935" priority="726" stopIfTrue="1">
      <formula>$C51&lt;G$7</formula>
    </cfRule>
    <cfRule type="expression" dxfId="1934" priority="725" stopIfTrue="1">
      <formula>$C51=G$7</formula>
    </cfRule>
  </conditionalFormatting>
  <conditionalFormatting sqref="G52:H52">
    <cfRule type="expression" dxfId="1933" priority="754" stopIfTrue="1">
      <formula>$C52&lt;G$7</formula>
    </cfRule>
    <cfRule type="expression" dxfId="1932" priority="753" stopIfTrue="1">
      <formula>$C52=G$7</formula>
    </cfRule>
  </conditionalFormatting>
  <conditionalFormatting sqref="G53:H53">
    <cfRule type="expression" dxfId="1931" priority="785" stopIfTrue="1">
      <formula>$C53=G$7</formula>
    </cfRule>
    <cfRule type="expression" dxfId="1930" priority="786" stopIfTrue="1">
      <formula>$C53&lt;G$7</formula>
    </cfRule>
  </conditionalFormatting>
  <conditionalFormatting sqref="G54:H54">
    <cfRule type="expression" dxfId="1929" priority="821" stopIfTrue="1">
      <formula>$C54=G$7</formula>
    </cfRule>
    <cfRule type="expression" dxfId="1928" priority="822" stopIfTrue="1">
      <formula>$C54&lt;G$7</formula>
    </cfRule>
  </conditionalFormatting>
  <conditionalFormatting sqref="G55:H55">
    <cfRule type="expression" dxfId="1927" priority="862" stopIfTrue="1">
      <formula>$C55&lt;G$7</formula>
    </cfRule>
    <cfRule type="expression" dxfId="1926" priority="861" stopIfTrue="1">
      <formula>$C55=G$7</formula>
    </cfRule>
  </conditionalFormatting>
  <conditionalFormatting sqref="G56:H56">
    <cfRule type="expression" dxfId="1925" priority="902" stopIfTrue="1">
      <formula>$C56&lt;G$7</formula>
    </cfRule>
    <cfRule type="expression" dxfId="1924" priority="901" stopIfTrue="1">
      <formula>$C56=G$7</formula>
    </cfRule>
  </conditionalFormatting>
  <conditionalFormatting sqref="G57:H57">
    <cfRule type="expression" dxfId="1923" priority="944" stopIfTrue="1">
      <formula>$C57&lt;G$7</formula>
    </cfRule>
    <cfRule type="expression" dxfId="1922" priority="943" stopIfTrue="1">
      <formula>$C57=G$7</formula>
    </cfRule>
  </conditionalFormatting>
  <conditionalFormatting sqref="G58:H58">
    <cfRule type="expression" dxfId="1921" priority="1035" stopIfTrue="1">
      <formula>$C58&lt;G$7</formula>
    </cfRule>
    <cfRule type="expression" dxfId="1920" priority="1034" stopIfTrue="1">
      <formula>$C58=G$7</formula>
    </cfRule>
  </conditionalFormatting>
  <conditionalFormatting sqref="G84:H84">
    <cfRule type="expression" dxfId="1919" priority="256" stopIfTrue="1">
      <formula>$C84&lt;G$7</formula>
    </cfRule>
    <cfRule type="expression" dxfId="1918" priority="255" stopIfTrue="1">
      <formula>$C84=G$7</formula>
    </cfRule>
  </conditionalFormatting>
  <conditionalFormatting sqref="G85:H85">
    <cfRule type="expression" dxfId="1917" priority="284" stopIfTrue="1">
      <formula>$C85&lt;G$7</formula>
    </cfRule>
    <cfRule type="expression" dxfId="1916" priority="283" stopIfTrue="1">
      <formula>$C85=G$7</formula>
    </cfRule>
  </conditionalFormatting>
  <conditionalFormatting sqref="G86:H88">
    <cfRule type="expression" dxfId="1915" priority="315" stopIfTrue="1">
      <formula>$C86=G$7</formula>
    </cfRule>
    <cfRule type="expression" dxfId="1914" priority="316" stopIfTrue="1">
      <formula>$C86&lt;G$7</formula>
    </cfRule>
  </conditionalFormatting>
  <conditionalFormatting sqref="G89:H90">
    <cfRule type="expression" dxfId="1913" priority="431" stopIfTrue="1">
      <formula>$C89=G$7</formula>
    </cfRule>
    <cfRule type="expression" dxfId="1912" priority="432" stopIfTrue="1">
      <formula>$C89&lt;G$7</formula>
    </cfRule>
  </conditionalFormatting>
  <conditionalFormatting sqref="G91:H91">
    <cfRule type="expression" dxfId="1911" priority="564" stopIfTrue="1">
      <formula>$C91=G$7</formula>
    </cfRule>
    <cfRule type="expression" dxfId="1910" priority="565" stopIfTrue="1">
      <formula>$C91&lt;G$7</formula>
    </cfRule>
  </conditionalFormatting>
  <conditionalFormatting sqref="H15">
    <cfRule type="expression" dxfId="1909" priority="67" stopIfTrue="1">
      <formula>$C15&lt;H$7</formula>
    </cfRule>
    <cfRule type="expression" dxfId="1908" priority="66" stopIfTrue="1">
      <formula>$C15=H$7</formula>
    </cfRule>
  </conditionalFormatting>
  <conditionalFormatting sqref="H15:H16">
    <cfRule type="expression" dxfId="1907" priority="62" stopIfTrue="1">
      <formula>$C15=H$7</formula>
    </cfRule>
    <cfRule type="expression" dxfId="1906" priority="63" stopIfTrue="1">
      <formula>$C15&lt;H$7</formula>
    </cfRule>
  </conditionalFormatting>
  <conditionalFormatting sqref="H16">
    <cfRule type="expression" dxfId="1905" priority="60" stopIfTrue="1">
      <formula>$C16=H$7</formula>
    </cfRule>
    <cfRule type="expression" dxfId="1904" priority="61" stopIfTrue="1">
      <formula>$C16&lt;H$7</formula>
    </cfRule>
  </conditionalFormatting>
  <conditionalFormatting sqref="H17">
    <cfRule type="cellIs" dxfId="1903" priority="39" operator="greaterThan">
      <formula>H16*120%</formula>
    </cfRule>
    <cfRule type="cellIs" dxfId="1902" priority="40" operator="between">
      <formula>H16*0.95</formula>
      <formula>H16*1.2</formula>
    </cfRule>
    <cfRule type="cellIs" dxfId="1901" priority="37" stopIfTrue="1" operator="equal">
      <formula>0</formula>
    </cfRule>
    <cfRule type="expression" priority="36">
      <formula>$C17=H$5</formula>
    </cfRule>
    <cfRule type="cellIs" dxfId="1900" priority="38" operator="lessThan">
      <formula>H16*95%</formula>
    </cfRule>
  </conditionalFormatting>
  <conditionalFormatting sqref="H18">
    <cfRule type="expression" dxfId="1899" priority="1194" stopIfTrue="1">
      <formula>$C18&lt;H$7</formula>
    </cfRule>
    <cfRule type="expression" dxfId="1898" priority="1193" stopIfTrue="1">
      <formula>$C18=H$7</formula>
    </cfRule>
  </conditionalFormatting>
  <conditionalFormatting sqref="H50">
    <cfRule type="cellIs" dxfId="1897" priority="1006" operator="between">
      <formula>H49*0.95</formula>
      <formula>H49*1.2</formula>
    </cfRule>
    <cfRule type="cellIs" dxfId="1896" priority="1004" operator="lessThan">
      <formula>H49*95%</formula>
    </cfRule>
    <cfRule type="cellIs" dxfId="1895" priority="1003" stopIfTrue="1" operator="equal">
      <formula>0</formula>
    </cfRule>
    <cfRule type="expression" priority="1002">
      <formula>$C50=H$5</formula>
    </cfRule>
    <cfRule type="cellIs" dxfId="1894" priority="1005" operator="greaterThan">
      <formula>H49*120%</formula>
    </cfRule>
  </conditionalFormatting>
  <conditionalFormatting sqref="H51">
    <cfRule type="expression" dxfId="1893" priority="724" stopIfTrue="1">
      <formula>$C51&lt;H$7</formula>
    </cfRule>
    <cfRule type="expression" dxfId="1892" priority="723" stopIfTrue="1">
      <formula>$C51=H$7</formula>
    </cfRule>
  </conditionalFormatting>
  <conditionalFormatting sqref="H83">
    <cfRule type="expression" priority="532">
      <formula>$C83=H$5</formula>
    </cfRule>
    <cfRule type="cellIs" dxfId="1891" priority="535" operator="greaterThan">
      <formula>H82*120%</formula>
    </cfRule>
    <cfRule type="cellIs" dxfId="1890" priority="536" operator="between">
      <formula>H82*0.95</formula>
      <formula>H82*1.2</formula>
    </cfRule>
    <cfRule type="cellIs" dxfId="1889" priority="534" operator="lessThan">
      <formula>H82*95%</formula>
    </cfRule>
    <cfRule type="cellIs" dxfId="1888" priority="533" stopIfTrue="1" operator="equal">
      <formula>0</formula>
    </cfRule>
  </conditionalFormatting>
  <conditionalFormatting sqref="H84">
    <cfRule type="expression" dxfId="1887" priority="253" stopIfTrue="1">
      <formula>$C84=H$7</formula>
    </cfRule>
    <cfRule type="expression" dxfId="1886" priority="254" stopIfTrue="1">
      <formula>$C84&lt;H$7</formula>
    </cfRule>
  </conditionalFormatting>
  <conditionalFormatting sqref="H88:H89">
    <cfRule type="expression" dxfId="1885" priority="392" stopIfTrue="1">
      <formula>$C88&lt;H$7</formula>
    </cfRule>
    <cfRule type="expression" dxfId="1884" priority="391" stopIfTrue="1">
      <formula>$C88=H$7</formula>
    </cfRule>
  </conditionalFormatting>
  <conditionalFormatting sqref="H90:H91">
    <cfRule type="expression" dxfId="1883" priority="474" stopIfTrue="1">
      <formula>$C90&lt;H$7</formula>
    </cfRule>
    <cfRule type="expression" dxfId="1882" priority="473" stopIfTrue="1">
      <formula>$C90=H$7</formula>
    </cfRule>
  </conditionalFormatting>
  <conditionalFormatting sqref="H19:I19">
    <cfRule type="expression" dxfId="1881" priority="1219" stopIfTrue="1">
      <formula>$C19=H$7</formula>
    </cfRule>
    <cfRule type="expression" dxfId="1880" priority="1220" stopIfTrue="1">
      <formula>$C19&lt;H$7</formula>
    </cfRule>
  </conditionalFormatting>
  <conditionalFormatting sqref="H20:I20">
    <cfRule type="expression" dxfId="1879" priority="1251" stopIfTrue="1">
      <formula>$C20=H$7</formula>
    </cfRule>
    <cfRule type="expression" dxfId="1878" priority="1252" stopIfTrue="1">
      <formula>$C20&lt;H$7</formula>
    </cfRule>
  </conditionalFormatting>
  <conditionalFormatting sqref="H21:I22">
    <cfRule type="expression" dxfId="1877" priority="1288" stopIfTrue="1">
      <formula>$C21&lt;H$7</formula>
    </cfRule>
    <cfRule type="expression" dxfId="1876" priority="1287" stopIfTrue="1">
      <formula>$C21=H$7</formula>
    </cfRule>
  </conditionalFormatting>
  <conditionalFormatting sqref="H23:I24">
    <cfRule type="expression" dxfId="1875" priority="1367" stopIfTrue="1">
      <formula>$C23=H$7</formula>
    </cfRule>
    <cfRule type="expression" dxfId="1874" priority="1368" stopIfTrue="1">
      <formula>$C23&lt;H$7</formula>
    </cfRule>
  </conditionalFormatting>
  <conditionalFormatting sqref="H25:I25">
    <cfRule type="expression" dxfId="1873" priority="1500" stopIfTrue="1">
      <formula>$C25=H$7</formula>
    </cfRule>
    <cfRule type="expression" dxfId="1872" priority="1501" stopIfTrue="1">
      <formula>$C25&lt;H$7</formula>
    </cfRule>
  </conditionalFormatting>
  <conditionalFormatting sqref="H52:I52">
    <cfRule type="expression" dxfId="1871" priority="750" stopIfTrue="1">
      <formula>$C52&lt;H$7</formula>
    </cfRule>
    <cfRule type="expression" dxfId="1870" priority="749" stopIfTrue="1">
      <formula>$C52=H$7</formula>
    </cfRule>
  </conditionalFormatting>
  <conditionalFormatting sqref="H53:I53">
    <cfRule type="expression" dxfId="1869" priority="781" stopIfTrue="1">
      <formula>$C53=H$7</formula>
    </cfRule>
    <cfRule type="expression" dxfId="1868" priority="782" stopIfTrue="1">
      <formula>$C53&lt;H$7</formula>
    </cfRule>
  </conditionalFormatting>
  <conditionalFormatting sqref="H54:I54">
    <cfRule type="expression" dxfId="1867" priority="818" stopIfTrue="1">
      <formula>$C54&lt;H$7</formula>
    </cfRule>
    <cfRule type="expression" dxfId="1866" priority="817" stopIfTrue="1">
      <formula>$C54=H$7</formula>
    </cfRule>
  </conditionalFormatting>
  <conditionalFormatting sqref="H55:I55">
    <cfRule type="expression" dxfId="1865" priority="857" stopIfTrue="1">
      <formula>$C55=H$7</formula>
    </cfRule>
    <cfRule type="expression" dxfId="1864" priority="858" stopIfTrue="1">
      <formula>$C55&lt;H$7</formula>
    </cfRule>
  </conditionalFormatting>
  <conditionalFormatting sqref="H56:I56">
    <cfRule type="expression" dxfId="1863" priority="898" stopIfTrue="1">
      <formula>$C56&lt;H$7</formula>
    </cfRule>
    <cfRule type="expression" dxfId="1862" priority="897" stopIfTrue="1">
      <formula>$C56=H$7</formula>
    </cfRule>
  </conditionalFormatting>
  <conditionalFormatting sqref="H57:I57">
    <cfRule type="expression" dxfId="1861" priority="940" stopIfTrue="1">
      <formula>$C57&lt;H$7</formula>
    </cfRule>
    <cfRule type="expression" dxfId="1860" priority="939" stopIfTrue="1">
      <formula>$C57=H$7</formula>
    </cfRule>
  </conditionalFormatting>
  <conditionalFormatting sqref="H58:I58">
    <cfRule type="expression" dxfId="1859" priority="1031" stopIfTrue="1">
      <formula>$C58&lt;H$7</formula>
    </cfRule>
    <cfRule type="expression" dxfId="1858" priority="1030" stopIfTrue="1">
      <formula>$C58=H$7</formula>
    </cfRule>
  </conditionalFormatting>
  <conditionalFormatting sqref="H63:I63">
    <cfRule type="cellIs" dxfId="1857" priority="1099" operator="greaterThan">
      <formula>$I$31</formula>
    </cfRule>
  </conditionalFormatting>
  <conditionalFormatting sqref="H85:I85">
    <cfRule type="expression" dxfId="1856" priority="277" stopIfTrue="1">
      <formula>$C85=H$7</formula>
    </cfRule>
    <cfRule type="expression" dxfId="1855" priority="278" stopIfTrue="1">
      <formula>$C85&lt;H$7</formula>
    </cfRule>
  </conditionalFormatting>
  <conditionalFormatting sqref="H86:I87">
    <cfRule type="expression" dxfId="1854" priority="311" stopIfTrue="1">
      <formula>$C86=H$7</formula>
    </cfRule>
    <cfRule type="expression" dxfId="1853" priority="312" stopIfTrue="1">
      <formula>$C86&lt;H$7</formula>
    </cfRule>
  </conditionalFormatting>
  <conditionalFormatting sqref="H96:I96">
    <cfRule type="cellIs" dxfId="1852" priority="629" operator="greaterThan">
      <formula>$I$31</formula>
    </cfRule>
  </conditionalFormatting>
  <conditionalFormatting sqref="I18">
    <cfRule type="cellIs" dxfId="1851" priority="25" stopIfTrue="1" operator="equal">
      <formula>0</formula>
    </cfRule>
    <cfRule type="expression" priority="24">
      <formula>$C18=I$5</formula>
    </cfRule>
    <cfRule type="cellIs" dxfId="1850" priority="28" operator="between">
      <formula>I17*0.95</formula>
      <formula>I17*1.2</formula>
    </cfRule>
    <cfRule type="cellIs" dxfId="1849" priority="27" operator="greaterThan">
      <formula>I17*120%</formula>
    </cfRule>
    <cfRule type="cellIs" dxfId="1848" priority="26" operator="lessThan">
      <formula>I17*95%</formula>
    </cfRule>
  </conditionalFormatting>
  <conditionalFormatting sqref="I19">
    <cfRule type="expression" dxfId="1847" priority="1218" stopIfTrue="1">
      <formula>$C19&lt;I$7</formula>
    </cfRule>
    <cfRule type="expression" dxfId="1846" priority="1217" stopIfTrue="1">
      <formula>$C19=I$7</formula>
    </cfRule>
  </conditionalFormatting>
  <conditionalFormatting sqref="I51">
    <cfRule type="expression" priority="995">
      <formula>$C51=I$5</formula>
    </cfRule>
    <cfRule type="cellIs" dxfId="1845" priority="999" operator="between">
      <formula>I50*0.95</formula>
      <formula>I50*1.2</formula>
    </cfRule>
    <cfRule type="cellIs" dxfId="1844" priority="996" stopIfTrue="1" operator="equal">
      <formula>0</formula>
    </cfRule>
    <cfRule type="cellIs" dxfId="1843" priority="997" operator="lessThan">
      <formula>I50*95%</formula>
    </cfRule>
    <cfRule type="cellIs" dxfId="1842" priority="998" operator="greaterThan">
      <formula>I50*120%</formula>
    </cfRule>
  </conditionalFormatting>
  <conditionalFormatting sqref="I52">
    <cfRule type="expression" dxfId="1841" priority="748" stopIfTrue="1">
      <formula>$C52&lt;I$7</formula>
    </cfRule>
    <cfRule type="expression" dxfId="1840" priority="747" stopIfTrue="1">
      <formula>$C52=I$7</formula>
    </cfRule>
  </conditionalFormatting>
  <conditionalFormatting sqref="I84">
    <cfRule type="cellIs" dxfId="1839" priority="528" operator="greaterThan">
      <formula>I83*120%</formula>
    </cfRule>
    <cfRule type="cellIs" dxfId="1838" priority="529" operator="between">
      <formula>I83*0.95</formula>
      <formula>I83*1.2</formula>
    </cfRule>
    <cfRule type="expression" priority="525">
      <formula>$C84=I$5</formula>
    </cfRule>
    <cfRule type="cellIs" dxfId="1837" priority="527" operator="lessThan">
      <formula>I83*95%</formula>
    </cfRule>
    <cfRule type="cellIs" dxfId="1836" priority="526" stopIfTrue="1" operator="equal">
      <formula>0</formula>
    </cfRule>
  </conditionalFormatting>
  <conditionalFormatting sqref="I85:I86">
    <cfRule type="expression" dxfId="1835" priority="280" stopIfTrue="1">
      <formula>$C85&lt;I$7</formula>
    </cfRule>
    <cfRule type="expression" dxfId="1834" priority="279" stopIfTrue="1">
      <formula>$C85=I$7</formula>
    </cfRule>
  </conditionalFormatting>
  <conditionalFormatting sqref="I87:I91">
    <cfRule type="expression" dxfId="1833" priority="347" stopIfTrue="1">
      <formula>$C87=I$7</formula>
    </cfRule>
    <cfRule type="expression" dxfId="1832" priority="348" stopIfTrue="1">
      <formula>$C87&lt;I$7</formula>
    </cfRule>
  </conditionalFormatting>
  <conditionalFormatting sqref="I88:I91">
    <cfRule type="expression" dxfId="1831" priority="388" stopIfTrue="1">
      <formula>$C88&lt;I$7</formula>
    </cfRule>
    <cfRule type="expression" dxfId="1830" priority="387" stopIfTrue="1">
      <formula>$C88=I$7</formula>
    </cfRule>
  </conditionalFormatting>
  <conditionalFormatting sqref="I20:J20">
    <cfRule type="expression" dxfId="1829" priority="1248" stopIfTrue="1">
      <formula>$C20&lt;I$7</formula>
    </cfRule>
    <cfRule type="expression" dxfId="1828" priority="1247" stopIfTrue="1">
      <formula>$C20=I$7</formula>
    </cfRule>
  </conditionalFormatting>
  <conditionalFormatting sqref="I21:J22">
    <cfRule type="expression" dxfId="1827" priority="1283" stopIfTrue="1">
      <formula>$C21=I$7</formula>
    </cfRule>
    <cfRule type="expression" dxfId="1826" priority="1284" stopIfTrue="1">
      <formula>$C21&lt;I$7</formula>
    </cfRule>
  </conditionalFormatting>
  <conditionalFormatting sqref="I23:J24">
    <cfRule type="expression" dxfId="1825" priority="1363" stopIfTrue="1">
      <formula>$C23=I$7</formula>
    </cfRule>
    <cfRule type="expression" dxfId="1824" priority="1364" stopIfTrue="1">
      <formula>$C23&lt;I$7</formula>
    </cfRule>
  </conditionalFormatting>
  <conditionalFormatting sqref="I25:J25">
    <cfRule type="expression" dxfId="1823" priority="1497" stopIfTrue="1">
      <formula>$C25&lt;I$7</formula>
    </cfRule>
    <cfRule type="expression" dxfId="1822" priority="1496" stopIfTrue="1">
      <formula>$C25=I$7</formula>
    </cfRule>
  </conditionalFormatting>
  <conditionalFormatting sqref="I53:J53">
    <cfRule type="expression" dxfId="1821" priority="777" stopIfTrue="1">
      <formula>$C53=I$7</formula>
    </cfRule>
    <cfRule type="expression" dxfId="1820" priority="778" stopIfTrue="1">
      <formula>$C53&lt;I$7</formula>
    </cfRule>
  </conditionalFormatting>
  <conditionalFormatting sqref="I54:J54">
    <cfRule type="expression" dxfId="1819" priority="813" stopIfTrue="1">
      <formula>$C54=I$7</formula>
    </cfRule>
    <cfRule type="expression" dxfId="1818" priority="814" stopIfTrue="1">
      <formula>$C54&lt;I$7</formula>
    </cfRule>
  </conditionalFormatting>
  <conditionalFormatting sqref="I55:J55">
    <cfRule type="expression" dxfId="1817" priority="854" stopIfTrue="1">
      <formula>$C55&lt;I$7</formula>
    </cfRule>
    <cfRule type="expression" dxfId="1816" priority="853" stopIfTrue="1">
      <formula>$C55=I$7</formula>
    </cfRule>
  </conditionalFormatting>
  <conditionalFormatting sqref="I56:J56">
    <cfRule type="expression" dxfId="1815" priority="894" stopIfTrue="1">
      <formula>$C56&lt;I$7</formula>
    </cfRule>
    <cfRule type="expression" dxfId="1814" priority="893" stopIfTrue="1">
      <formula>$C56=I$7</formula>
    </cfRule>
  </conditionalFormatting>
  <conditionalFormatting sqref="I57:J57">
    <cfRule type="expression" dxfId="1813" priority="936" stopIfTrue="1">
      <formula>$C57&lt;I$7</formula>
    </cfRule>
    <cfRule type="expression" dxfId="1812" priority="935" stopIfTrue="1">
      <formula>$C57=I$7</formula>
    </cfRule>
  </conditionalFormatting>
  <conditionalFormatting sqref="I58:J58">
    <cfRule type="expression" dxfId="1811" priority="1027" stopIfTrue="1">
      <formula>$C58&lt;I$7</formula>
    </cfRule>
    <cfRule type="expression" dxfId="1810" priority="1026" stopIfTrue="1">
      <formula>$C58=I$7</formula>
    </cfRule>
  </conditionalFormatting>
  <conditionalFormatting sqref="I15:M17">
    <cfRule type="expression" dxfId="1809" priority="183" stopIfTrue="1">
      <formula>$C15=I$7</formula>
    </cfRule>
    <cfRule type="expression" dxfId="1808" priority="184" stopIfTrue="1">
      <formula>$C15&lt;I$7</formula>
    </cfRule>
    <cfRule type="expression" dxfId="1807" priority="181" stopIfTrue="1">
      <formula>$C15=I$7</formula>
    </cfRule>
    <cfRule type="expression" dxfId="1806" priority="182" stopIfTrue="1">
      <formula>$C15&lt;I$7</formula>
    </cfRule>
  </conditionalFormatting>
  <conditionalFormatting sqref="I33:M33">
    <cfRule type="cellIs" dxfId="1805" priority="1555" operator="greaterThan">
      <formula>0</formula>
    </cfRule>
    <cfRule type="cellIs" dxfId="1804" priority="1556" operator="lessThan">
      <formula>0</formula>
    </cfRule>
  </conditionalFormatting>
  <conditionalFormatting sqref="I66:M66">
    <cfRule type="cellIs" dxfId="1803" priority="1085" operator="greaterThan">
      <formula>0</formula>
    </cfRule>
    <cfRule type="cellIs" dxfId="1802" priority="1086" operator="lessThan">
      <formula>0</formula>
    </cfRule>
  </conditionalFormatting>
  <conditionalFormatting sqref="I99:M99">
    <cfRule type="cellIs" dxfId="1801" priority="615" operator="greaterThan">
      <formula>0</formula>
    </cfRule>
    <cfRule type="cellIs" dxfId="1800" priority="616" operator="lessThan">
      <formula>0</formula>
    </cfRule>
  </conditionalFormatting>
  <conditionalFormatting sqref="J18">
    <cfRule type="expression" dxfId="1799" priority="169" stopIfTrue="1">
      <formula>$C18=J$7</formula>
    </cfRule>
    <cfRule type="expression" dxfId="1798" priority="170" stopIfTrue="1">
      <formula>$C18&lt;J$7</formula>
    </cfRule>
    <cfRule type="expression" dxfId="1797" priority="172" stopIfTrue="1">
      <formula>$C18&lt;J$7</formula>
    </cfRule>
    <cfRule type="expression" dxfId="1796" priority="171" stopIfTrue="1">
      <formula>$C18=J$7</formula>
    </cfRule>
  </conditionalFormatting>
  <conditionalFormatting sqref="J19">
    <cfRule type="cellIs" dxfId="1795" priority="21" operator="lessThan">
      <formula>J18*95%</formula>
    </cfRule>
    <cfRule type="cellIs" dxfId="1794" priority="20" stopIfTrue="1" operator="equal">
      <formula>0</formula>
    </cfRule>
    <cfRule type="expression" priority="19">
      <formula>$C19=J$5</formula>
    </cfRule>
    <cfRule type="cellIs" dxfId="1793" priority="23" operator="between">
      <formula>J18*0.95</formula>
      <formula>J18*1.2</formula>
    </cfRule>
    <cfRule type="cellIs" dxfId="1792" priority="22" operator="greaterThan">
      <formula>J18*120%</formula>
    </cfRule>
  </conditionalFormatting>
  <conditionalFormatting sqref="J20">
    <cfRule type="expression" dxfId="1791" priority="1245" stopIfTrue="1">
      <formula>$C20=J$7</formula>
    </cfRule>
    <cfRule type="expression" dxfId="1790" priority="1246" stopIfTrue="1">
      <formula>$C20&lt;J$7</formula>
    </cfRule>
  </conditionalFormatting>
  <conditionalFormatting sqref="J52">
    <cfRule type="cellIs" dxfId="1789" priority="989" stopIfTrue="1" operator="equal">
      <formula>0</formula>
    </cfRule>
    <cfRule type="cellIs" dxfId="1788" priority="990" operator="lessThan">
      <formula>J51*95%</formula>
    </cfRule>
    <cfRule type="cellIs" dxfId="1787" priority="991" operator="greaterThan">
      <formula>J51*120%</formula>
    </cfRule>
    <cfRule type="expression" priority="988">
      <formula>$C52=J$5</formula>
    </cfRule>
    <cfRule type="cellIs" dxfId="1786" priority="992" operator="between">
      <formula>J51*0.95</formula>
      <formula>J51*1.2</formula>
    </cfRule>
  </conditionalFormatting>
  <conditionalFormatting sqref="J53">
    <cfRule type="expression" dxfId="1785" priority="775" stopIfTrue="1">
      <formula>$C53=J$7</formula>
    </cfRule>
    <cfRule type="expression" dxfId="1784" priority="776" stopIfTrue="1">
      <formula>$C53&lt;J$7</formula>
    </cfRule>
  </conditionalFormatting>
  <conditionalFormatting sqref="J85">
    <cfRule type="cellIs" dxfId="1783" priority="522" operator="between">
      <formula>J84*0.95</formula>
      <formula>J84*1.2</formula>
    </cfRule>
    <cfRule type="cellIs" dxfId="1782" priority="520" operator="lessThan">
      <formula>J84*95%</formula>
    </cfRule>
    <cfRule type="cellIs" dxfId="1781" priority="519" stopIfTrue="1" operator="equal">
      <formula>0</formula>
    </cfRule>
    <cfRule type="expression" priority="518">
      <formula>$C85=J$5</formula>
    </cfRule>
    <cfRule type="cellIs" dxfId="1780" priority="521" operator="greaterThan">
      <formula>J84*120%</formula>
    </cfRule>
  </conditionalFormatting>
  <conditionalFormatting sqref="J86:J87 K87 J88:K91">
    <cfRule type="expression" dxfId="1779" priority="15" stopIfTrue="1">
      <formula>$C86=J$7</formula>
    </cfRule>
    <cfRule type="expression" dxfId="1778" priority="16" stopIfTrue="1">
      <formula>$C86&lt;J$7</formula>
    </cfRule>
  </conditionalFormatting>
  <conditionalFormatting sqref="J21:K22">
    <cfRule type="expression" dxfId="1777" priority="1280" stopIfTrue="1">
      <formula>$C21&lt;J$7</formula>
    </cfRule>
    <cfRule type="expression" dxfId="1776" priority="1279" stopIfTrue="1">
      <formula>$C21=J$7</formula>
    </cfRule>
  </conditionalFormatting>
  <conditionalFormatting sqref="J23:K24">
    <cfRule type="expression" dxfId="1775" priority="1359" stopIfTrue="1">
      <formula>$C23=J$7</formula>
    </cfRule>
    <cfRule type="expression" dxfId="1774" priority="1360" stopIfTrue="1">
      <formula>$C23&lt;J$7</formula>
    </cfRule>
  </conditionalFormatting>
  <conditionalFormatting sqref="J25:K25">
    <cfRule type="expression" dxfId="1773" priority="1492" stopIfTrue="1">
      <formula>$C25=J$7</formula>
    </cfRule>
    <cfRule type="expression" dxfId="1772" priority="1493" stopIfTrue="1">
      <formula>$C25&lt;J$7</formula>
    </cfRule>
  </conditionalFormatting>
  <conditionalFormatting sqref="J54:K54">
    <cfRule type="expression" dxfId="1771" priority="809" stopIfTrue="1">
      <formula>$C54=J$7</formula>
    </cfRule>
    <cfRule type="expression" dxfId="1770" priority="810" stopIfTrue="1">
      <formula>$C54&lt;J$7</formula>
    </cfRule>
  </conditionalFormatting>
  <conditionalFormatting sqref="J55:K55">
    <cfRule type="expression" dxfId="1769" priority="850" stopIfTrue="1">
      <formula>$C55&lt;J$7</formula>
    </cfRule>
    <cfRule type="expression" dxfId="1768" priority="849" stopIfTrue="1">
      <formula>$C55=J$7</formula>
    </cfRule>
  </conditionalFormatting>
  <conditionalFormatting sqref="J56:K56">
    <cfRule type="expression" dxfId="1767" priority="890" stopIfTrue="1">
      <formula>$C56&lt;J$7</formula>
    </cfRule>
    <cfRule type="expression" dxfId="1766" priority="889" stopIfTrue="1">
      <formula>$C56=J$7</formula>
    </cfRule>
  </conditionalFormatting>
  <conditionalFormatting sqref="J57:K57">
    <cfRule type="expression" dxfId="1765" priority="931" stopIfTrue="1">
      <formula>$C57=J$7</formula>
    </cfRule>
    <cfRule type="expression" dxfId="1764" priority="932" stopIfTrue="1">
      <formula>$C57&lt;J$7</formula>
    </cfRule>
  </conditionalFormatting>
  <conditionalFormatting sqref="J58:K58">
    <cfRule type="expression" dxfId="1763" priority="1022" stopIfTrue="1">
      <formula>$C58=J$7</formula>
    </cfRule>
    <cfRule type="expression" dxfId="1762" priority="1023" stopIfTrue="1">
      <formula>$C58&lt;J$7</formula>
    </cfRule>
  </conditionalFormatting>
  <conditionalFormatting sqref="J33:M33">
    <cfRule type="expression" dxfId="1761" priority="1565" stopIfTrue="1">
      <formula>J$27=0</formula>
    </cfRule>
  </conditionalFormatting>
  <conditionalFormatting sqref="J45:M51">
    <cfRule type="expression" dxfId="1760" priority="1000" stopIfTrue="1">
      <formula>$C45=J$7</formula>
    </cfRule>
    <cfRule type="expression" dxfId="1759" priority="1001" stopIfTrue="1">
      <formula>$C45&lt;J$7</formula>
    </cfRule>
  </conditionalFormatting>
  <conditionalFormatting sqref="J66:M66">
    <cfRule type="expression" dxfId="1758" priority="1095" stopIfTrue="1">
      <formula>J$27=0</formula>
    </cfRule>
  </conditionalFormatting>
  <conditionalFormatting sqref="J99:M99">
    <cfRule type="expression" dxfId="1757" priority="625" stopIfTrue="1">
      <formula>J$27=0</formula>
    </cfRule>
  </conditionalFormatting>
  <conditionalFormatting sqref="J12:P14 F14:G14">
    <cfRule type="expression" dxfId="1756" priority="1535" stopIfTrue="1">
      <formula>$C12&lt;F$7</formula>
    </cfRule>
    <cfRule type="expression" dxfId="1755" priority="1534" stopIfTrue="1">
      <formula>$C12=F$7</formula>
    </cfRule>
  </conditionalFormatting>
  <conditionalFormatting sqref="J63:P63">
    <cfRule type="cellIs" dxfId="1754" priority="1102" operator="lessThan">
      <formula>0</formula>
    </cfRule>
    <cfRule type="cellIs" dxfId="1753" priority="1101" operator="greaterThan">
      <formula>0</formula>
    </cfRule>
  </conditionalFormatting>
  <conditionalFormatting sqref="J96:P96">
    <cfRule type="cellIs" dxfId="1752" priority="631" operator="greaterThan">
      <formula>0</formula>
    </cfRule>
    <cfRule type="cellIs" dxfId="1751" priority="632" operator="lessThan">
      <formula>0</formula>
    </cfRule>
  </conditionalFormatting>
  <conditionalFormatting sqref="K20">
    <cfRule type="cellIs" dxfId="1750" priority="14" operator="between">
      <formula>K19*0.95</formula>
      <formula>K19*1.2</formula>
    </cfRule>
    <cfRule type="expression" priority="10">
      <formula>$C20=K$5</formula>
    </cfRule>
    <cfRule type="cellIs" dxfId="1749" priority="11" stopIfTrue="1" operator="equal">
      <formula>0</formula>
    </cfRule>
    <cfRule type="cellIs" dxfId="1748" priority="12" operator="lessThan">
      <formula>K19*95%</formula>
    </cfRule>
    <cfRule type="cellIs" dxfId="1747" priority="13" operator="greaterThan">
      <formula>K19*120%</formula>
    </cfRule>
  </conditionalFormatting>
  <conditionalFormatting sqref="K21">
    <cfRule type="expression" dxfId="1746" priority="1277" stopIfTrue="1">
      <formula>$C21=K$7</formula>
    </cfRule>
    <cfRule type="expression" dxfId="1745" priority="1278" stopIfTrue="1">
      <formula>$C21&lt;K$7</formula>
    </cfRule>
  </conditionalFormatting>
  <conditionalFormatting sqref="K53">
    <cfRule type="expression" priority="983">
      <formula>$C53=K$5</formula>
    </cfRule>
    <cfRule type="cellIs" dxfId="1744" priority="987" operator="between">
      <formula>K52*0.95</formula>
      <formula>K52*1.2</formula>
    </cfRule>
    <cfRule type="cellIs" dxfId="1743" priority="986" operator="greaterThan">
      <formula>K52*120%</formula>
    </cfRule>
    <cfRule type="cellIs" dxfId="1742" priority="985" operator="lessThan">
      <formula>K52*95%</formula>
    </cfRule>
    <cfRule type="cellIs" dxfId="1741" priority="984" stopIfTrue="1" operator="equal">
      <formula>0</formula>
    </cfRule>
  </conditionalFormatting>
  <conditionalFormatting sqref="K54">
    <cfRule type="expression" dxfId="1740" priority="807" stopIfTrue="1">
      <formula>$C54=K$7</formula>
    </cfRule>
    <cfRule type="expression" dxfId="1739" priority="808" stopIfTrue="1">
      <formula>$C54&lt;K$7</formula>
    </cfRule>
  </conditionalFormatting>
  <conditionalFormatting sqref="K85:K87 J86:J87 J88:K91">
    <cfRule type="expression" dxfId="1738" priority="18" stopIfTrue="1">
      <formula>$C85&lt;J$7</formula>
    </cfRule>
    <cfRule type="expression" dxfId="1737" priority="17" stopIfTrue="1">
      <formula>$C85=J$7</formula>
    </cfRule>
  </conditionalFormatting>
  <conditionalFormatting sqref="K18:M19">
    <cfRule type="expression" dxfId="1736" priority="177" stopIfTrue="1">
      <formula>$C18=K$7</formula>
    </cfRule>
    <cfRule type="expression" dxfId="1735" priority="178" stopIfTrue="1">
      <formula>$C18&lt;K$7</formula>
    </cfRule>
    <cfRule type="expression" dxfId="1734" priority="179" stopIfTrue="1">
      <formula>$C18=K$7</formula>
    </cfRule>
    <cfRule type="expression" dxfId="1733" priority="180" stopIfTrue="1">
      <formula>$C18&lt;K$7</formula>
    </cfRule>
  </conditionalFormatting>
  <conditionalFormatting sqref="K52:M52">
    <cfRule type="expression" dxfId="1732" priority="994" stopIfTrue="1">
      <formula>$C52&lt;K$7</formula>
    </cfRule>
    <cfRule type="expression" dxfId="1731" priority="993" stopIfTrue="1">
      <formula>$C52=K$7</formula>
    </cfRule>
  </conditionalFormatting>
  <conditionalFormatting sqref="K55:M55">
    <cfRule type="expression" dxfId="1730" priority="844" stopIfTrue="1">
      <formula>$C55&lt;K$7</formula>
    </cfRule>
    <cfRule type="expression" dxfId="1729" priority="843" stopIfTrue="1">
      <formula>$C55=K$7</formula>
    </cfRule>
  </conditionalFormatting>
  <conditionalFormatting sqref="K22:N22">
    <cfRule type="expression" dxfId="1728" priority="80" stopIfTrue="1">
      <formula>$C22=K$7</formula>
    </cfRule>
    <cfRule type="expression" dxfId="1727" priority="81" stopIfTrue="1">
      <formula>$C22&lt;K$7</formula>
    </cfRule>
  </conditionalFormatting>
  <conditionalFormatting sqref="K23:N23">
    <cfRule type="expression" dxfId="1726" priority="1356" stopIfTrue="1">
      <formula>$C23&lt;K$7</formula>
    </cfRule>
    <cfRule type="expression" dxfId="1725" priority="1355" stopIfTrue="1">
      <formula>$C23=K$7</formula>
    </cfRule>
  </conditionalFormatting>
  <conditionalFormatting sqref="K56:N56">
    <cfRule type="expression" dxfId="1724" priority="886" stopIfTrue="1">
      <formula>$C56&lt;K$7</formula>
    </cfRule>
    <cfRule type="expression" dxfId="1723" priority="885" stopIfTrue="1">
      <formula>$C56=K$7</formula>
    </cfRule>
  </conditionalFormatting>
  <conditionalFormatting sqref="K57:O57">
    <cfRule type="expression" dxfId="1722" priority="926" stopIfTrue="1">
      <formula>$C57&lt;K$7</formula>
    </cfRule>
    <cfRule type="expression" dxfId="1721" priority="925" stopIfTrue="1">
      <formula>$C57=K$7</formula>
    </cfRule>
  </conditionalFormatting>
  <conditionalFormatting sqref="K25:P25">
    <cfRule type="expression" dxfId="1720" priority="1488" stopIfTrue="1">
      <formula>$C25=K$7</formula>
    </cfRule>
    <cfRule type="expression" dxfId="1719" priority="1489" stopIfTrue="1">
      <formula>$C25&lt;K$7</formula>
    </cfRule>
  </conditionalFormatting>
  <conditionalFormatting sqref="K58:P58">
    <cfRule type="expression" dxfId="1718" priority="1019" stopIfTrue="1">
      <formula>$C58&lt;K$7</formula>
    </cfRule>
    <cfRule type="expression" dxfId="1717" priority="1018" stopIfTrue="1">
      <formula>$C58=K$7</formula>
    </cfRule>
  </conditionalFormatting>
  <conditionalFormatting sqref="K24:Q24">
    <cfRule type="expression" dxfId="1716" priority="74" stopIfTrue="1">
      <formula>$C24=K$7</formula>
    </cfRule>
    <cfRule type="expression" dxfId="1715" priority="75" stopIfTrue="1">
      <formula>$C24&lt;K$7</formula>
    </cfRule>
  </conditionalFormatting>
  <conditionalFormatting sqref="L20:M20">
    <cfRule type="expression" dxfId="1714" priority="175" stopIfTrue="1">
      <formula>$C20=L$7</formula>
    </cfRule>
    <cfRule type="expression" dxfId="1713" priority="174" stopIfTrue="1">
      <formula>$C20&lt;L$7</formula>
    </cfRule>
    <cfRule type="expression" dxfId="1712" priority="173" stopIfTrue="1">
      <formula>$C20=L$7</formula>
    </cfRule>
    <cfRule type="expression" dxfId="1711" priority="176" stopIfTrue="1">
      <formula>$C20&lt;L$7</formula>
    </cfRule>
  </conditionalFormatting>
  <conditionalFormatting sqref="L21:M21">
    <cfRule type="cellIs" dxfId="1710" priority="6" stopIfTrue="1" operator="equal">
      <formula>0</formula>
    </cfRule>
    <cfRule type="expression" priority="5">
      <formula>$C21=L$5</formula>
    </cfRule>
    <cfRule type="cellIs" dxfId="1709" priority="9" operator="between">
      <formula>L20*0.95</formula>
      <formula>L20*1.2</formula>
    </cfRule>
    <cfRule type="cellIs" dxfId="1708" priority="8" operator="greaterThan">
      <formula>L20*120%</formula>
    </cfRule>
    <cfRule type="cellIs" dxfId="1707" priority="7" operator="lessThan">
      <formula>L20*95%</formula>
    </cfRule>
  </conditionalFormatting>
  <conditionalFormatting sqref="L22:M25">
    <cfRule type="expression" dxfId="1706" priority="1316" stopIfTrue="1">
      <formula>$C22&lt;L$7</formula>
    </cfRule>
    <cfRule type="expression" dxfId="1705" priority="1315" stopIfTrue="1">
      <formula>$C22=L$7</formula>
    </cfRule>
  </conditionalFormatting>
  <conditionalFormatting sqref="L53:M53">
    <cfRule type="expression" dxfId="1704" priority="982" stopIfTrue="1">
      <formula>$C53&lt;L$7</formula>
    </cfRule>
    <cfRule type="expression" dxfId="1703" priority="981" stopIfTrue="1">
      <formula>$C53=L$7</formula>
    </cfRule>
  </conditionalFormatting>
  <conditionalFormatting sqref="L54:M54">
    <cfRule type="expression" priority="976">
      <formula>$C54=L$5</formula>
    </cfRule>
    <cfRule type="cellIs" dxfId="1702" priority="977" stopIfTrue="1" operator="equal">
      <formula>0</formula>
    </cfRule>
    <cfRule type="cellIs" dxfId="1701" priority="978" operator="lessThan">
      <formula>L53*95%</formula>
    </cfRule>
    <cfRule type="cellIs" dxfId="1700" priority="980" operator="between">
      <formula>L53*0.95</formula>
      <formula>L53*1.2</formula>
    </cfRule>
    <cfRule type="cellIs" dxfId="1699" priority="979" operator="greaterThan">
      <formula>L53*120%</formula>
    </cfRule>
  </conditionalFormatting>
  <conditionalFormatting sqref="L55:M56">
    <cfRule type="expression" dxfId="1698" priority="845" stopIfTrue="1">
      <formula>$C55=L$7</formula>
    </cfRule>
    <cfRule type="expression" dxfId="1697" priority="846" stopIfTrue="1">
      <formula>$C55&lt;L$7</formula>
    </cfRule>
  </conditionalFormatting>
  <conditionalFormatting sqref="L57:M58">
    <cfRule type="expression" dxfId="1696" priority="928" stopIfTrue="1">
      <formula>$C57&lt;L$7</formula>
    </cfRule>
    <cfRule type="expression" dxfId="1695" priority="927" stopIfTrue="1">
      <formula>$C57=L$7</formula>
    </cfRule>
  </conditionalFormatting>
  <conditionalFormatting sqref="L84:M86">
    <cfRule type="expression" dxfId="1694" priority="35" stopIfTrue="1">
      <formula>$C84&lt;L$7</formula>
    </cfRule>
    <cfRule type="expression" dxfId="1693" priority="34" stopIfTrue="1">
      <formula>$C84=L$7</formula>
    </cfRule>
  </conditionalFormatting>
  <conditionalFormatting sqref="L87:M87">
    <cfRule type="cellIs" dxfId="1692" priority="510" operator="between">
      <formula>L86*0.95</formula>
      <formula>L86*1.2</formula>
    </cfRule>
    <cfRule type="cellIs" dxfId="1691" priority="509" operator="greaterThan">
      <formula>L86*120%</formula>
    </cfRule>
    <cfRule type="cellIs" dxfId="1690" priority="508" operator="lessThan">
      <formula>L86*95%</formula>
    </cfRule>
    <cfRule type="cellIs" dxfId="1689" priority="507" stopIfTrue="1" operator="equal">
      <formula>0</formula>
    </cfRule>
    <cfRule type="expression" priority="506">
      <formula>$C87=L$5</formula>
    </cfRule>
  </conditionalFormatting>
  <conditionalFormatting sqref="N55 O56 P57 Q58">
    <cfRule type="expression" priority="1123">
      <formula>$C55=N$5</formula>
    </cfRule>
  </conditionalFormatting>
  <conditionalFormatting sqref="N55">
    <cfRule type="cellIs" dxfId="1688" priority="973" stopIfTrue="1" operator="equal">
      <formula>0</formula>
    </cfRule>
    <cfRule type="cellIs" dxfId="1687" priority="974" operator="greaterThan">
      <formula>N54*120%</formula>
    </cfRule>
    <cfRule type="cellIs" dxfId="1686" priority="975" operator="between">
      <formula>N54*0.95</formula>
      <formula>N54*1.2</formula>
    </cfRule>
  </conditionalFormatting>
  <conditionalFormatting sqref="N88 O89 P90 Q91">
    <cfRule type="expression" priority="653">
      <formula>$C88=N$5</formula>
    </cfRule>
  </conditionalFormatting>
  <conditionalFormatting sqref="N88">
    <cfRule type="cellIs" dxfId="1685" priority="505" operator="between">
      <formula>N87*0.95</formula>
      <formula>N87*1.2</formula>
    </cfRule>
    <cfRule type="cellIs" dxfId="1684" priority="504" operator="greaterThan">
      <formula>N87*120%</formula>
    </cfRule>
    <cfRule type="cellIs" dxfId="1683" priority="503" stopIfTrue="1" operator="equal">
      <formula>0</formula>
    </cfRule>
  </conditionalFormatting>
  <conditionalFormatting sqref="N89">
    <cfRule type="expression" dxfId="1682" priority="453" stopIfTrue="1">
      <formula>$C89=N$7</formula>
    </cfRule>
    <cfRule type="expression" dxfId="1681" priority="454" stopIfTrue="1">
      <formula>$C89&lt;N$7</formula>
    </cfRule>
  </conditionalFormatting>
  <conditionalFormatting sqref="N90:O90">
    <cfRule type="expression" dxfId="1680" priority="496" stopIfTrue="1">
      <formula>$C90&lt;N$7</formula>
    </cfRule>
    <cfRule type="expression" dxfId="1679" priority="495" stopIfTrue="1">
      <formula>$C90=N$7</formula>
    </cfRule>
  </conditionalFormatting>
  <conditionalFormatting sqref="N45:P54 O55:P55 P56">
    <cfRule type="expression" dxfId="1678" priority="1131" stopIfTrue="1">
      <formula>$C45&lt;N$7</formula>
    </cfRule>
    <cfRule type="expression" dxfId="1677" priority="1130" stopIfTrue="1">
      <formula>$C45=N$7</formula>
    </cfRule>
  </conditionalFormatting>
  <conditionalFormatting sqref="N78:P87 O88:P88 P89 N91:P91">
    <cfRule type="expression" dxfId="1676" priority="660" stopIfTrue="1">
      <formula>$C78=N$7</formula>
    </cfRule>
    <cfRule type="expression" dxfId="1675" priority="661" stopIfTrue="1">
      <formula>$C78&lt;N$7</formula>
    </cfRule>
  </conditionalFormatting>
  <conditionalFormatting sqref="N15:Q20 N21 O21:Q22 P23:Q23 Q24">
    <cfRule type="expression" dxfId="1674" priority="188" stopIfTrue="1">
      <formula>$C15&lt;N$7</formula>
    </cfRule>
  </conditionalFormatting>
  <conditionalFormatting sqref="N15:Q20 N21 O21:Q22 Q24 P23:Q23">
    <cfRule type="expression" dxfId="1673" priority="187" stopIfTrue="1">
      <formula>$C15=N$7</formula>
    </cfRule>
  </conditionalFormatting>
  <conditionalFormatting sqref="N15:Q22">
    <cfRule type="expression" dxfId="1672" priority="83" stopIfTrue="1">
      <formula>$C15&lt;N$7</formula>
    </cfRule>
    <cfRule type="expression" dxfId="1671" priority="82" stopIfTrue="1">
      <formula>$C15=N$7</formula>
    </cfRule>
  </conditionalFormatting>
  <conditionalFormatting sqref="N33:Q33">
    <cfRule type="cellIs" dxfId="1670" priority="1551" operator="greaterThan">
      <formula>0</formula>
    </cfRule>
    <cfRule type="expression" dxfId="1669" priority="1550" stopIfTrue="1">
      <formula>N$27=0</formula>
    </cfRule>
    <cfRule type="cellIs" dxfId="1668" priority="1552" operator="lessThan">
      <formula>0</formula>
    </cfRule>
  </conditionalFormatting>
  <conditionalFormatting sqref="N66:Q66">
    <cfRule type="expression" dxfId="1667" priority="1080" stopIfTrue="1">
      <formula>N$27=0</formula>
    </cfRule>
    <cfRule type="cellIs" dxfId="1666" priority="1081" operator="greaterThan">
      <formula>0</formula>
    </cfRule>
    <cfRule type="cellIs" dxfId="1665" priority="1082" operator="lessThan">
      <formula>0</formula>
    </cfRule>
  </conditionalFormatting>
  <conditionalFormatting sqref="N99:Q99">
    <cfRule type="cellIs" dxfId="1664" priority="611" operator="greaterThan">
      <formula>0</formula>
    </cfRule>
    <cfRule type="expression" dxfId="1663" priority="610" stopIfTrue="1">
      <formula>N$27=0</formula>
    </cfRule>
    <cfRule type="cellIs" dxfId="1662" priority="612" operator="lessThan">
      <formula>0</formula>
    </cfRule>
  </conditionalFormatting>
  <conditionalFormatting sqref="O23">
    <cfRule type="expression" dxfId="1661" priority="2" stopIfTrue="1">
      <formula>$C23&lt;O$7</formula>
    </cfRule>
    <cfRule type="expression" dxfId="1660" priority="1" stopIfTrue="1">
      <formula>$C23=O$7</formula>
    </cfRule>
  </conditionalFormatting>
  <conditionalFormatting sqref="O56">
    <cfRule type="cellIs" dxfId="1659" priority="970" stopIfTrue="1" operator="equal">
      <formula>0</formula>
    </cfRule>
    <cfRule type="cellIs" dxfId="1658" priority="971" operator="greaterThan">
      <formula>O55*120%</formula>
    </cfRule>
    <cfRule type="cellIs" dxfId="1657" priority="972" operator="between">
      <formula>O55*0.95</formula>
      <formula>O55*1.2</formula>
    </cfRule>
  </conditionalFormatting>
  <conditionalFormatting sqref="O89">
    <cfRule type="cellIs" dxfId="1656" priority="502" operator="between">
      <formula>O88*0.95</formula>
      <formula>O88*1.2</formula>
    </cfRule>
    <cfRule type="cellIs" dxfId="1655" priority="501" operator="greaterThan">
      <formula>O88*120%</formula>
    </cfRule>
    <cfRule type="cellIs" dxfId="1654" priority="500" stopIfTrue="1" operator="equal">
      <formula>0</formula>
    </cfRule>
  </conditionalFormatting>
  <conditionalFormatting sqref="O23:Q23">
    <cfRule type="expression" dxfId="1653" priority="4" stopIfTrue="1">
      <formula>$C23&lt;O$7</formula>
    </cfRule>
    <cfRule type="expression" dxfId="1652" priority="3" stopIfTrue="1">
      <formula>$C23=O$7</formula>
    </cfRule>
  </conditionalFormatting>
  <conditionalFormatting sqref="P24">
    <cfRule type="expression" dxfId="1651" priority="73" stopIfTrue="1">
      <formula>$C24&lt;P$7</formula>
    </cfRule>
    <cfRule type="expression" dxfId="1650" priority="72" stopIfTrue="1">
      <formula>$C24=P$7</formula>
    </cfRule>
  </conditionalFormatting>
  <conditionalFormatting sqref="P57">
    <cfRule type="cellIs" dxfId="1649" priority="968" operator="greaterThan">
      <formula>P56*120%</formula>
    </cfRule>
    <cfRule type="cellIs" dxfId="1648" priority="967" stopIfTrue="1" operator="equal">
      <formula>0</formula>
    </cfRule>
    <cfRule type="cellIs" dxfId="1647" priority="969" operator="between">
      <formula>P56*0.95</formula>
      <formula>P56*1.2</formula>
    </cfRule>
  </conditionalFormatting>
  <conditionalFormatting sqref="P90">
    <cfRule type="cellIs" dxfId="1646" priority="499" operator="between">
      <formula>P89*0.95</formula>
      <formula>P89*1.2</formula>
    </cfRule>
    <cfRule type="cellIs" dxfId="1645" priority="498" operator="greaterThan">
      <formula>P89*120%</formula>
    </cfRule>
    <cfRule type="cellIs" dxfId="1644" priority="497" stopIfTrue="1" operator="equal">
      <formula>0</formula>
    </cfRule>
  </conditionalFormatting>
  <conditionalFormatting sqref="Q25">
    <cfRule type="expression" dxfId="1643" priority="71" stopIfTrue="1">
      <formula>$C25&lt;Q$7</formula>
    </cfRule>
    <cfRule type="expression" dxfId="1642" priority="68" stopIfTrue="1">
      <formula>$C25=Q$7</formula>
    </cfRule>
    <cfRule type="expression" dxfId="1641" priority="69" stopIfTrue="1">
      <formula>$C25&lt;Q$7</formula>
    </cfRule>
    <cfRule type="expression" dxfId="1640" priority="70" stopIfTrue="1">
      <formula>$C25=Q$7</formula>
    </cfRule>
  </conditionalFormatting>
  <conditionalFormatting sqref="Q58 N55 O56 P57">
    <cfRule type="cellIs" dxfId="1639" priority="1125" operator="lessThan">
      <formula>N54*95%</formula>
    </cfRule>
  </conditionalFormatting>
  <conditionalFormatting sqref="Q58">
    <cfRule type="cellIs" dxfId="1638" priority="1127" operator="between">
      <formula>Q57*0.95</formula>
      <formula>Q57*1.2</formula>
    </cfRule>
    <cfRule type="cellIs" dxfId="1637" priority="1126" operator="greaterThan">
      <formula>Q57*120%</formula>
    </cfRule>
    <cfRule type="cellIs" dxfId="1636" priority="1124" stopIfTrue="1" operator="equal">
      <formula>0</formula>
    </cfRule>
  </conditionalFormatting>
  <conditionalFormatting sqref="Q63">
    <cfRule type="cellIs" dxfId="1635" priority="1100" operator="greaterThan">
      <formula>$I$31</formula>
    </cfRule>
  </conditionalFormatting>
  <conditionalFormatting sqref="Q91 N88 O89 P90">
    <cfRule type="cellIs" dxfId="1634" priority="655" operator="lessThan">
      <formula>N87*95%</formula>
    </cfRule>
  </conditionalFormatting>
  <conditionalFormatting sqref="Q91">
    <cfRule type="cellIs" dxfId="1633" priority="657" operator="between">
      <formula>Q90*0.95</formula>
      <formula>Q90*1.2</formula>
    </cfRule>
    <cfRule type="cellIs" dxfId="1632" priority="654" stopIfTrue="1" operator="equal">
      <formula>0</formula>
    </cfRule>
    <cfRule type="cellIs" dxfId="1631" priority="656" operator="greaterThan">
      <formula>Q90*120%</formula>
    </cfRule>
  </conditionalFormatting>
  <conditionalFormatting sqref="Q96">
    <cfRule type="cellIs" dxfId="1630" priority="630" operator="greaterThan">
      <formula>$I$31</formula>
    </cfRule>
  </conditionalFormatting>
  <conditionalFormatting sqref="R12:R25">
    <cfRule type="expression" dxfId="1629" priority="195" stopIfTrue="1">
      <formula>$C12=R$7</formula>
    </cfRule>
    <cfRule type="expression" dxfId="1628" priority="196" stopIfTrue="1">
      <formula>$C12&lt;R$7</formula>
    </cfRule>
  </conditionalFormatting>
  <conditionalFormatting sqref="R45:R58">
    <cfRule type="expression" dxfId="1627" priority="192" stopIfTrue="1">
      <formula>$C45&lt;R$7</formula>
    </cfRule>
    <cfRule type="expression" dxfId="1626" priority="191" stopIfTrue="1">
      <formula>$C45=R$7</formula>
    </cfRule>
  </conditionalFormatting>
  <conditionalFormatting sqref="R78:R91">
    <cfRule type="expression" dxfId="1625" priority="190" stopIfTrue="1">
      <formula>$C78&lt;R$7</formula>
    </cfRule>
    <cfRule type="expression" dxfId="1624" priority="189" stopIfTrue="1">
      <formula>$C78=R$7</formula>
    </cfRule>
  </conditionalFormatting>
  <conditionalFormatting sqref="R32:U32 S26:U27 S35:U35">
    <cfRule type="expression" dxfId="1623" priority="1576" stopIfTrue="1">
      <formula>AND($B$4&lt;$E$7,R$13&gt;$E$7)</formula>
    </cfRule>
  </conditionalFormatting>
  <conditionalFormatting sqref="R32:U32">
    <cfRule type="expression" dxfId="1622" priority="1542" stopIfTrue="1">
      <formula>AND($B$4&lt;$F$7,R$13&gt;$F$7)</formula>
    </cfRule>
  </conditionalFormatting>
  <conditionalFormatting sqref="R65:U65 S59:U60 S68:U68">
    <cfRule type="expression" dxfId="1621" priority="1106" stopIfTrue="1">
      <formula>AND($B$4&lt;$E$7,R$13&gt;$E$7)</formula>
    </cfRule>
  </conditionalFormatting>
  <conditionalFormatting sqref="R65:U65">
    <cfRule type="expression" dxfId="1620" priority="1072" stopIfTrue="1">
      <formula>AND($B$4&lt;$F$7,R$13&gt;$F$7)</formula>
    </cfRule>
  </conditionalFormatting>
  <conditionalFormatting sqref="R98:U98 S92:U93 S101:U101">
    <cfRule type="expression" dxfId="1619" priority="636" stopIfTrue="1">
      <formula>AND($B$4&lt;$E$7,R$13&gt;$E$7)</formula>
    </cfRule>
  </conditionalFormatting>
  <conditionalFormatting sqref="R98:U98">
    <cfRule type="expression" dxfId="1618" priority="602" stopIfTrue="1">
      <formula>AND($B$4&lt;$F$7,R$13&gt;$F$7)</formula>
    </cfRule>
  </conditionalFormatting>
  <conditionalFormatting sqref="S29:U29 U30 S31:U31">
    <cfRule type="expression" dxfId="1617" priority="1606" stopIfTrue="1">
      <formula>AND(#REF!&lt;#REF!,S$14&gt;#REF!)</formula>
    </cfRule>
  </conditionalFormatting>
  <conditionalFormatting sqref="S33:U34">
    <cfRule type="expression" dxfId="1616" priority="1541" stopIfTrue="1">
      <formula>AND($B$2&lt;$E$5,S$13&gt;$E$5)</formula>
    </cfRule>
  </conditionalFormatting>
  <conditionalFormatting sqref="S62:U64">
    <cfRule type="expression" dxfId="1615" priority="1136" stopIfTrue="1">
      <formula>AND(#REF!&lt;#REF!,S$14&gt;#REF!)</formula>
    </cfRule>
  </conditionalFormatting>
  <conditionalFormatting sqref="S66:U67">
    <cfRule type="expression" dxfId="1614" priority="1071" stopIfTrue="1">
      <formula>AND($B$2&lt;$E$5,S$13&gt;$E$5)</formula>
    </cfRule>
  </conditionalFormatting>
  <conditionalFormatting sqref="S99:U100">
    <cfRule type="expression" dxfId="1613" priority="601" stopIfTrue="1">
      <formula>AND($B$2&lt;$E$5,S$13&gt;$E$5)</formula>
    </cfRule>
  </conditionalFormatting>
  <conditionalFormatting sqref="S95:W97">
    <cfRule type="expression" dxfId="1612" priority="666" stopIfTrue="1">
      <formula>AND(#REF!&lt;#REF!,S$14&gt;#REF!)</formula>
    </cfRule>
  </conditionalFormatting>
  <conditionalFormatting sqref="U32">
    <cfRule type="expression" dxfId="1611" priority="1544" stopIfTrue="1">
      <formula>AND($B$4&lt;$E$7,U$15&gt;$E$7)</formula>
    </cfRule>
    <cfRule type="expression" dxfId="1610" priority="1543" stopIfTrue="1">
      <formula>AND($B$4&lt;$F$7,U$15&gt;$F$7)</formula>
    </cfRule>
    <cfRule type="expression" dxfId="1609" priority="1545" stopIfTrue="1">
      <formula>AND($B$4&lt;$G$7,U$15&gt;$G$7)</formula>
    </cfRule>
  </conditionalFormatting>
  <conditionalFormatting sqref="U65">
    <cfRule type="expression" dxfId="1608" priority="1075" stopIfTrue="1">
      <formula>AND($B$4&lt;$G$7,U$15&gt;$G$7)</formula>
    </cfRule>
    <cfRule type="expression" dxfId="1607" priority="1074" stopIfTrue="1">
      <formula>AND($B$4&lt;$E$7,U$15&gt;$E$7)</formula>
    </cfRule>
    <cfRule type="expression" dxfId="1606" priority="1073" stopIfTrue="1">
      <formula>AND($B$4&lt;$F$7,U$15&gt;$F$7)</formula>
    </cfRule>
  </conditionalFormatting>
  <conditionalFormatting sqref="U98">
    <cfRule type="expression" dxfId="1605" priority="603" stopIfTrue="1">
      <formula>AND($B$4&lt;$F$7,U$15&gt;$F$7)</formula>
    </cfRule>
    <cfRule type="expression" dxfId="1604" priority="604" stopIfTrue="1">
      <formula>AND($B$4&lt;$E$7,U$15&gt;$E$7)</formula>
    </cfRule>
    <cfRule type="expression" dxfId="1603" priority="605" stopIfTrue="1">
      <formula>AND($B$4&lt;$G$7,U$15&gt;$G$7)</formula>
    </cfRule>
  </conditionalFormatting>
  <conditionalFormatting sqref="V26:V32">
    <cfRule type="expression" dxfId="1602" priority="1880" stopIfTrue="1">
      <formula>AND(#REF!&lt;#REF!,V$14&gt;#REF!)</formula>
    </cfRule>
  </conditionalFormatting>
  <conditionalFormatting sqref="W26:W27 W29:W32 V60:W61 V63:W65 V92:W93">
    <cfRule type="expression" dxfId="1601" priority="7236" stopIfTrue="1">
      <formula>AND(#REF!&lt;#REF!,V$14&gt;#REF!)</formula>
    </cfRule>
  </conditionalFormatting>
  <pageMargins left="0.7" right="0.7" top="0.75" bottom="0.75" header="0.3" footer="0.3"/>
  <pageSetup paperSize="9" orientation="portrait" r:id="rId1"/>
  <ignoredErrors>
    <ignoredError sqref="R77:T77 R44:T44 D11:L11 R11:T11" 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A129"/>
  <sheetViews>
    <sheetView showGridLines="0" defaultGridColor="0" topLeftCell="A4" colorId="55" zoomScale="75" zoomScaleNormal="75" workbookViewId="0">
      <selection activeCell="B71" sqref="B71:U71"/>
    </sheetView>
  </sheetViews>
  <sheetFormatPr defaultColWidth="9.28515625" defaultRowHeight="16.5" customHeight="1" outlineLevelRow="1" x14ac:dyDescent="0.2"/>
  <cols>
    <col min="1" max="1" width="2" style="1" customWidth="1"/>
    <col min="2" max="2" width="14.42578125" style="1" customWidth="1"/>
    <col min="3" max="3" width="11.28515625" style="1" bestFit="1" customWidth="1"/>
    <col min="4" max="4" width="14.140625" style="1" bestFit="1" customWidth="1"/>
    <col min="5" max="6" width="12.28515625" style="1" bestFit="1" customWidth="1"/>
    <col min="7" max="8" width="10" style="1" bestFit="1" customWidth="1"/>
    <col min="9" max="9" width="12.28515625" style="1" bestFit="1" customWidth="1"/>
    <col min="10" max="12" width="10.7109375" style="1" bestFit="1" customWidth="1"/>
    <col min="13" max="14" width="10.7109375" style="1" customWidth="1"/>
    <col min="15" max="17" width="10.7109375" style="1" bestFit="1" customWidth="1"/>
    <col min="18" max="18" width="10" style="1" bestFit="1" customWidth="1"/>
    <col min="19" max="20" width="10.7109375" style="1" bestFit="1" customWidth="1"/>
    <col min="21" max="21" width="13.28515625" style="1" bestFit="1" customWidth="1"/>
    <col min="22" max="23" width="14.7109375" style="1" customWidth="1"/>
    <col min="24" max="24" width="10" style="1" customWidth="1"/>
    <col min="25" max="27" width="11.140625" style="2" customWidth="1"/>
    <col min="28" max="16384" width="9.28515625" style="1"/>
  </cols>
  <sheetData>
    <row r="1" spans="2:27" ht="15.75" customHeight="1" x14ac:dyDescent="0.2">
      <c r="C1" s="74" t="s">
        <v>21</v>
      </c>
      <c r="D1" s="72">
        <f>'SI -Overall'!D1</f>
        <v>10</v>
      </c>
      <c r="R1" s="96">
        <v>0.21</v>
      </c>
      <c r="S1" s="96">
        <v>0.32</v>
      </c>
      <c r="T1" s="96">
        <v>0.47</v>
      </c>
      <c r="Y1" s="1"/>
      <c r="Z1" s="1"/>
      <c r="AA1" s="1"/>
    </row>
    <row r="2" spans="2:27" ht="15.75" customHeight="1" x14ac:dyDescent="0.2">
      <c r="C2" s="75" t="s">
        <v>22</v>
      </c>
      <c r="D2" s="73">
        <f>'SI -Overall'!D2</f>
        <v>45998</v>
      </c>
      <c r="Y2" s="1"/>
      <c r="Z2" s="1"/>
      <c r="AA2" s="1"/>
    </row>
    <row r="3" spans="2:27" ht="15.75" customHeight="1" x14ac:dyDescent="0.2">
      <c r="C3" s="93"/>
      <c r="D3" s="94"/>
      <c r="I3" s="50"/>
      <c r="J3" s="50"/>
      <c r="K3" s="50"/>
      <c r="L3" s="50"/>
      <c r="M3" s="50"/>
      <c r="N3" s="50"/>
      <c r="Y3" s="1"/>
      <c r="Z3" s="1"/>
      <c r="AA3" s="1"/>
    </row>
    <row r="4" spans="2:27" ht="15.75" customHeight="1" thickBot="1" x14ac:dyDescent="0.25">
      <c r="B4" s="93"/>
      <c r="C4" s="93"/>
      <c r="D4" s="94"/>
      <c r="I4" s="50"/>
      <c r="J4" s="50"/>
      <c r="K4" s="50"/>
      <c r="L4" s="50"/>
      <c r="M4" s="50"/>
      <c r="N4" s="50"/>
      <c r="R4" s="95"/>
      <c r="S4" s="92"/>
      <c r="T4" s="92"/>
      <c r="U4" s="92"/>
      <c r="Y4" s="1"/>
      <c r="Z4" s="1"/>
      <c r="AA4" s="1"/>
    </row>
    <row r="5" spans="2:27" ht="21.6" thickBot="1" x14ac:dyDescent="0.25">
      <c r="B5" s="312" t="s">
        <v>36</v>
      </c>
      <c r="C5" s="313"/>
      <c r="D5" s="313"/>
      <c r="E5" s="313"/>
      <c r="F5" s="313"/>
      <c r="G5" s="313"/>
      <c r="H5" s="313"/>
      <c r="I5" s="313"/>
      <c r="J5" s="313"/>
      <c r="K5" s="313"/>
      <c r="L5" s="313"/>
      <c r="M5" s="313"/>
      <c r="N5" s="313"/>
      <c r="O5" s="313"/>
      <c r="P5" s="313"/>
      <c r="Q5" s="313"/>
      <c r="R5" s="313"/>
      <c r="S5" s="313"/>
      <c r="T5" s="313"/>
      <c r="U5" s="314"/>
      <c r="Y5" s="1"/>
      <c r="Z5" s="1"/>
      <c r="AA5" s="1"/>
    </row>
    <row r="6" spans="2:27" ht="16.8" x14ac:dyDescent="0.2">
      <c r="B6" s="117" t="s">
        <v>0</v>
      </c>
      <c r="C6" s="142"/>
      <c r="D6" s="153">
        <v>1</v>
      </c>
      <c r="E6" s="118">
        <v>1</v>
      </c>
      <c r="F6" s="118">
        <v>1</v>
      </c>
      <c r="G6" s="118">
        <v>1</v>
      </c>
      <c r="H6" s="153">
        <v>2</v>
      </c>
      <c r="I6" s="118">
        <v>2</v>
      </c>
      <c r="J6" s="118">
        <v>2</v>
      </c>
      <c r="K6" s="118">
        <v>2</v>
      </c>
      <c r="L6" s="118">
        <v>2</v>
      </c>
      <c r="M6" s="155">
        <v>3</v>
      </c>
      <c r="N6" s="191">
        <v>3</v>
      </c>
      <c r="O6" s="191">
        <v>3</v>
      </c>
      <c r="P6" s="191">
        <v>3</v>
      </c>
      <c r="Q6" s="192">
        <v>3</v>
      </c>
      <c r="R6" s="324">
        <v>1</v>
      </c>
      <c r="S6" s="320">
        <v>2</v>
      </c>
      <c r="T6" s="328">
        <v>3</v>
      </c>
      <c r="U6" s="328" t="s">
        <v>1</v>
      </c>
      <c r="AA6" s="1"/>
    </row>
    <row r="7" spans="2:27" ht="16.8" x14ac:dyDescent="0.2">
      <c r="B7" s="109" t="s">
        <v>2</v>
      </c>
      <c r="C7" s="143"/>
      <c r="D7" s="155">
        <f>'SI -Overall'!D7</f>
        <v>1</v>
      </c>
      <c r="E7" s="76">
        <f>'SI -Overall'!E7</f>
        <v>2</v>
      </c>
      <c r="F7" s="76">
        <f>'SI -Overall'!F7</f>
        <v>3</v>
      </c>
      <c r="G7" s="76">
        <f>'SI -Overall'!H7</f>
        <v>5</v>
      </c>
      <c r="H7" s="155">
        <f>'SI -Overall'!I7</f>
        <v>5</v>
      </c>
      <c r="I7" s="76">
        <f>'SI -Overall'!J7</f>
        <v>6</v>
      </c>
      <c r="J7" s="76">
        <f>'SI -Overall'!K7</f>
        <v>7</v>
      </c>
      <c r="K7" s="76">
        <f>'SI -Overall'!L7</f>
        <v>8</v>
      </c>
      <c r="L7" s="76">
        <f>'SI -Overall'!M7</f>
        <v>9</v>
      </c>
      <c r="M7" s="155" t="str">
        <f>'SI -Overall'!N7</f>
        <v>9b</v>
      </c>
      <c r="N7" s="76">
        <f>'SI -Overall'!O7</f>
        <v>10</v>
      </c>
      <c r="O7" s="76">
        <f>'SI -Overall'!P7</f>
        <v>11</v>
      </c>
      <c r="P7" s="76">
        <f>'SI -Overall'!Q7</f>
        <v>12</v>
      </c>
      <c r="Q7" s="194">
        <f>'SI -Overall'!R7</f>
        <v>13</v>
      </c>
      <c r="R7" s="325"/>
      <c r="S7" s="321"/>
      <c r="T7" s="329"/>
      <c r="U7" s="329"/>
    </row>
    <row r="8" spans="2:27" ht="16.8" x14ac:dyDescent="0.2">
      <c r="B8" s="109" t="s">
        <v>3</v>
      </c>
      <c r="C8" s="143"/>
      <c r="D8" s="157">
        <f>'SI -Overall'!D8</f>
        <v>45931</v>
      </c>
      <c r="E8" s="77">
        <f>'SI -Overall'!E8</f>
        <v>45936</v>
      </c>
      <c r="F8" s="77">
        <f>'SI -Overall'!F8</f>
        <v>45943</v>
      </c>
      <c r="G8" s="77">
        <f>'SI -Overall'!H8</f>
        <v>45957</v>
      </c>
      <c r="H8" s="184">
        <f>'SI -Overall'!I8</f>
        <v>45962</v>
      </c>
      <c r="I8" s="77">
        <f>'SI -Overall'!J8</f>
        <v>45964</v>
      </c>
      <c r="J8" s="77">
        <f>'SI -Overall'!K8</f>
        <v>45971</v>
      </c>
      <c r="K8" s="77">
        <f>'SI -Overall'!L8</f>
        <v>45978</v>
      </c>
      <c r="L8" s="77">
        <f>'SI -Overall'!M8</f>
        <v>45985</v>
      </c>
      <c r="M8" s="184">
        <f>'SI -Overall'!N8</f>
        <v>45985</v>
      </c>
      <c r="N8" s="77">
        <f>'SI -Overall'!O8</f>
        <v>45992</v>
      </c>
      <c r="O8" s="77">
        <f>'SI -Overall'!P8</f>
        <v>45999</v>
      </c>
      <c r="P8" s="77">
        <f>'SI -Overall'!Q8</f>
        <v>46006</v>
      </c>
      <c r="Q8" s="196">
        <f>'SI -Overall'!R8</f>
        <v>46013</v>
      </c>
      <c r="R8" s="184">
        <f>D8</f>
        <v>45931</v>
      </c>
      <c r="S8" s="77">
        <f>D8</f>
        <v>45931</v>
      </c>
      <c r="T8" s="158">
        <f>I8</f>
        <v>45964</v>
      </c>
      <c r="U8" s="158">
        <f>N8</f>
        <v>45992</v>
      </c>
    </row>
    <row r="9" spans="2:27" ht="17.399999999999999" thickBot="1" x14ac:dyDescent="0.25">
      <c r="B9" s="119" t="s">
        <v>4</v>
      </c>
      <c r="C9" s="144"/>
      <c r="D9" s="159">
        <f>'SI -Overall'!D9</f>
        <v>45935</v>
      </c>
      <c r="E9" s="78">
        <f>'SI -Overall'!E9</f>
        <v>45942</v>
      </c>
      <c r="F9" s="78">
        <f>'SI -Overall'!F9</f>
        <v>45949</v>
      </c>
      <c r="G9" s="78">
        <f>'SI -Overall'!H9</f>
        <v>45961</v>
      </c>
      <c r="H9" s="159">
        <f>'SI -Overall'!I9</f>
        <v>45963</v>
      </c>
      <c r="I9" s="78">
        <f>'SI -Overall'!J9</f>
        <v>45970</v>
      </c>
      <c r="J9" s="78">
        <f>'SI -Overall'!K9</f>
        <v>45977</v>
      </c>
      <c r="K9" s="78">
        <f>'SI -Overall'!L9</f>
        <v>45984</v>
      </c>
      <c r="L9" s="78">
        <f>'SI -Overall'!M9</f>
        <v>45991</v>
      </c>
      <c r="M9" s="159">
        <f>'SI -Overall'!N9</f>
        <v>45991</v>
      </c>
      <c r="N9" s="78">
        <f>'SI -Overall'!O9</f>
        <v>45998</v>
      </c>
      <c r="O9" s="78">
        <f>'SI -Overall'!P9</f>
        <v>46005</v>
      </c>
      <c r="P9" s="78">
        <f>'SI -Overall'!Q9</f>
        <v>46012</v>
      </c>
      <c r="Q9" s="198">
        <f>'SI -Overall'!R9</f>
        <v>46022</v>
      </c>
      <c r="R9" s="159">
        <f>H9</f>
        <v>45963</v>
      </c>
      <c r="S9" s="78">
        <f>H9</f>
        <v>45963</v>
      </c>
      <c r="T9" s="160">
        <f>L9</f>
        <v>45991</v>
      </c>
      <c r="U9" s="160">
        <f>Q9</f>
        <v>46022</v>
      </c>
      <c r="W9" s="4"/>
    </row>
    <row r="10" spans="2:27" ht="16.8" x14ac:dyDescent="0.2">
      <c r="B10" s="121" t="s">
        <v>5</v>
      </c>
      <c r="C10" s="145" t="s">
        <v>2</v>
      </c>
      <c r="D10" s="161"/>
      <c r="E10" s="122"/>
      <c r="F10" s="122"/>
      <c r="G10" s="122"/>
      <c r="H10" s="161"/>
      <c r="I10" s="122"/>
      <c r="J10" s="122"/>
      <c r="K10" s="122"/>
      <c r="L10" s="122"/>
      <c r="M10" s="161"/>
      <c r="N10" s="122"/>
      <c r="O10" s="122"/>
      <c r="P10" s="122"/>
      <c r="Q10" s="200"/>
      <c r="R10" s="235">
        <f>SUMIF($D$6:$Q$6,R$6,$D10:$Q10)</f>
        <v>0</v>
      </c>
      <c r="S10" s="123">
        <f>SUMIF($D$6:$Q$6,S$6,$D10:$Q10)</f>
        <v>0</v>
      </c>
      <c r="T10" s="223">
        <f>SUMIF($D$6:$Q$6,T$6,$D10:$Q10)</f>
        <v>0</v>
      </c>
      <c r="U10" s="223">
        <f>SUM(R10:T10)</f>
        <v>0</v>
      </c>
      <c r="W10" s="11"/>
    </row>
    <row r="11" spans="2:27" ht="17.399999999999999" thickBot="1" x14ac:dyDescent="0.25">
      <c r="B11" s="113" t="s">
        <v>6</v>
      </c>
      <c r="C11" s="146"/>
      <c r="D11" s="163">
        <f>D10</f>
        <v>0</v>
      </c>
      <c r="E11" s="79">
        <f t="shared" ref="E11:Q11" si="0">D11+E10</f>
        <v>0</v>
      </c>
      <c r="F11" s="79">
        <f t="shared" si="0"/>
        <v>0</v>
      </c>
      <c r="G11" s="79">
        <f t="shared" si="0"/>
        <v>0</v>
      </c>
      <c r="H11" s="163">
        <f t="shared" si="0"/>
        <v>0</v>
      </c>
      <c r="I11" s="79">
        <f t="shared" si="0"/>
        <v>0</v>
      </c>
      <c r="J11" s="79">
        <f t="shared" si="0"/>
        <v>0</v>
      </c>
      <c r="K11" s="79">
        <f t="shared" si="0"/>
        <v>0</v>
      </c>
      <c r="L11" s="79">
        <f t="shared" si="0"/>
        <v>0</v>
      </c>
      <c r="M11" s="163">
        <f t="shared" si="0"/>
        <v>0</v>
      </c>
      <c r="N11" s="79">
        <f>L11+N10</f>
        <v>0</v>
      </c>
      <c r="O11" s="79">
        <f t="shared" si="0"/>
        <v>0</v>
      </c>
      <c r="P11" s="79">
        <f t="shared" si="0"/>
        <v>0</v>
      </c>
      <c r="Q11" s="202">
        <f t="shared" si="0"/>
        <v>0</v>
      </c>
      <c r="R11" s="236">
        <f>IFERROR(R10/$U10,0)</f>
        <v>0</v>
      </c>
      <c r="S11" s="124">
        <f>IFERROR(S10/$U10,0)</f>
        <v>0</v>
      </c>
      <c r="T11" s="237">
        <f>IFERROR(T10/$U10,0)</f>
        <v>0</v>
      </c>
      <c r="U11" s="224"/>
      <c r="W11" s="13"/>
    </row>
    <row r="12" spans="2:27" s="2" customFormat="1" ht="16.8" x14ac:dyDescent="0.2">
      <c r="B12" s="120"/>
      <c r="C12" s="147">
        <v>0</v>
      </c>
      <c r="D12" s="284">
        <f t="shared" ref="D12:Q12" si="1">D45+D78</f>
        <v>0</v>
      </c>
      <c r="E12" s="285">
        <f t="shared" si="1"/>
        <v>0</v>
      </c>
      <c r="F12" s="285">
        <f t="shared" si="1"/>
        <v>0</v>
      </c>
      <c r="G12" s="285">
        <f t="shared" si="1"/>
        <v>0</v>
      </c>
      <c r="H12" s="286">
        <f t="shared" si="1"/>
        <v>0</v>
      </c>
      <c r="I12" s="287">
        <f t="shared" si="1"/>
        <v>0</v>
      </c>
      <c r="J12" s="285">
        <f t="shared" si="1"/>
        <v>0</v>
      </c>
      <c r="K12" s="285">
        <f t="shared" si="1"/>
        <v>0</v>
      </c>
      <c r="L12" s="285">
        <f t="shared" si="1"/>
        <v>0</v>
      </c>
      <c r="M12" s="284">
        <f>M45+M78</f>
        <v>0</v>
      </c>
      <c r="N12" s="285">
        <f t="shared" si="1"/>
        <v>0</v>
      </c>
      <c r="O12" s="285">
        <f t="shared" si="1"/>
        <v>0</v>
      </c>
      <c r="P12" s="285">
        <f t="shared" si="1"/>
        <v>0</v>
      </c>
      <c r="Q12" s="288">
        <f t="shared" si="1"/>
        <v>0</v>
      </c>
      <c r="R12" s="238">
        <f>SUMIF($D$6:$Q$6,R$6,$D12:$Q12)</f>
        <v>0</v>
      </c>
      <c r="S12" s="82">
        <f>SUMIF($D$6:$Q$6,S$6,$D12:$Q12)</f>
        <v>0</v>
      </c>
      <c r="T12" s="110">
        <f>SUMIF($D$6:$Q$6,T$6,$D12:$Q12)</f>
        <v>0</v>
      </c>
      <c r="U12" s="110">
        <f>SUM(R12:T12)</f>
        <v>0</v>
      </c>
      <c r="V12" s="54"/>
      <c r="W12" s="16"/>
      <c r="X12" s="1"/>
    </row>
    <row r="13" spans="2:27" s="2" customFormat="1" ht="16.8" x14ac:dyDescent="0.2">
      <c r="B13" s="111" t="s">
        <v>2</v>
      </c>
      <c r="C13" s="148">
        <v>1</v>
      </c>
      <c r="D13" s="289">
        <f t="shared" ref="D13:Q14" si="2">0+(D46+D79)</f>
        <v>0</v>
      </c>
      <c r="E13" s="285">
        <f t="shared" si="2"/>
        <v>0</v>
      </c>
      <c r="F13" s="285">
        <f t="shared" si="2"/>
        <v>0</v>
      </c>
      <c r="G13" s="285">
        <f t="shared" si="2"/>
        <v>0</v>
      </c>
      <c r="H13" s="286">
        <f t="shared" si="2"/>
        <v>0</v>
      </c>
      <c r="I13" s="287">
        <f t="shared" si="2"/>
        <v>0</v>
      </c>
      <c r="J13" s="285">
        <f t="shared" si="2"/>
        <v>0</v>
      </c>
      <c r="K13" s="285">
        <f t="shared" si="2"/>
        <v>0</v>
      </c>
      <c r="L13" s="285">
        <f t="shared" si="2"/>
        <v>0</v>
      </c>
      <c r="M13" s="284">
        <f>0+(M46+M79)</f>
        <v>0</v>
      </c>
      <c r="N13" s="285">
        <f t="shared" si="2"/>
        <v>0</v>
      </c>
      <c r="O13" s="285">
        <f t="shared" si="2"/>
        <v>0</v>
      </c>
      <c r="P13" s="285">
        <f t="shared" si="2"/>
        <v>0</v>
      </c>
      <c r="Q13" s="288">
        <f t="shared" si="2"/>
        <v>0</v>
      </c>
      <c r="R13" s="238">
        <f>0+(SUMIF($D$6:$Q$6,R$6,$D13:$Q13))</f>
        <v>0</v>
      </c>
      <c r="S13" s="82">
        <f>0+(SUMIF($D$6:$Q$6,S$6,$D13:$Q13))</f>
        <v>0</v>
      </c>
      <c r="T13" s="110">
        <f>0+(SUMIF($D$6:$Q$6,T$6,$D13:$Q13))</f>
        <v>0</v>
      </c>
      <c r="U13" s="110">
        <f>0+(SUM(R13:T13))</f>
        <v>0</v>
      </c>
      <c r="V13" s="54"/>
      <c r="W13" s="16"/>
      <c r="X13" s="1"/>
      <c r="Y13" s="53"/>
    </row>
    <row r="14" spans="2:27" s="2" customFormat="1" ht="16.8" x14ac:dyDescent="0.2">
      <c r="B14" s="111"/>
      <c r="C14" s="148">
        <v>2</v>
      </c>
      <c r="D14" s="169">
        <f>IF($C14&lt;=$D$1,D13,0)</f>
        <v>0</v>
      </c>
      <c r="E14" s="289">
        <f t="shared" si="2"/>
        <v>0</v>
      </c>
      <c r="F14" s="285">
        <f t="shared" si="2"/>
        <v>0</v>
      </c>
      <c r="G14" s="285">
        <f t="shared" si="2"/>
        <v>0</v>
      </c>
      <c r="H14" s="286">
        <f t="shared" si="2"/>
        <v>0</v>
      </c>
      <c r="I14" s="287">
        <f t="shared" si="2"/>
        <v>0</v>
      </c>
      <c r="J14" s="285">
        <f t="shared" si="2"/>
        <v>0</v>
      </c>
      <c r="K14" s="285">
        <f t="shared" si="2"/>
        <v>0</v>
      </c>
      <c r="L14" s="285">
        <f t="shared" si="2"/>
        <v>0</v>
      </c>
      <c r="M14" s="284">
        <f>0+(M47+M80)</f>
        <v>0</v>
      </c>
      <c r="N14" s="285">
        <f t="shared" si="2"/>
        <v>0</v>
      </c>
      <c r="O14" s="285">
        <f t="shared" si="2"/>
        <v>0</v>
      </c>
      <c r="P14" s="285">
        <f t="shared" si="2"/>
        <v>0</v>
      </c>
      <c r="Q14" s="288">
        <f t="shared" si="2"/>
        <v>0</v>
      </c>
      <c r="R14" s="239">
        <f t="shared" ref="R14:T25" si="3">SUMIF($D$6:$Q$6,R$6,$D14:$Q14)</f>
        <v>0</v>
      </c>
      <c r="S14" s="84">
        <f t="shared" si="3"/>
        <v>0</v>
      </c>
      <c r="T14" s="112">
        <f t="shared" si="3"/>
        <v>0</v>
      </c>
      <c r="U14" s="112">
        <f>SUM(R14:T14)</f>
        <v>0</v>
      </c>
      <c r="V14" s="54"/>
      <c r="W14" s="15"/>
      <c r="X14" s="1"/>
    </row>
    <row r="15" spans="2:27" s="2" customFormat="1" ht="16.8" x14ac:dyDescent="0.2">
      <c r="B15" s="111"/>
      <c r="C15" s="148">
        <v>3</v>
      </c>
      <c r="D15" s="169">
        <f t="shared" ref="D15:J25" si="4">IF($C15&lt;=$D$1,D14,0)</f>
        <v>0</v>
      </c>
      <c r="E15" s="103">
        <f t="shared" si="4"/>
        <v>0</v>
      </c>
      <c r="F15" s="289">
        <f t="shared" ref="F15:Q25" si="5">F48+F81</f>
        <v>0</v>
      </c>
      <c r="G15" s="103">
        <f t="shared" si="5"/>
        <v>0</v>
      </c>
      <c r="H15" s="286">
        <f t="shared" si="5"/>
        <v>0</v>
      </c>
      <c r="I15" s="287">
        <f t="shared" si="5"/>
        <v>0</v>
      </c>
      <c r="J15" s="103">
        <f t="shared" si="5"/>
        <v>0</v>
      </c>
      <c r="K15" s="103">
        <f t="shared" si="5"/>
        <v>0</v>
      </c>
      <c r="L15" s="103">
        <f t="shared" si="5"/>
        <v>0</v>
      </c>
      <c r="M15" s="169">
        <f t="shared" ref="M15:M21" si="6">M48+M81</f>
        <v>0</v>
      </c>
      <c r="N15" s="103">
        <f t="shared" si="5"/>
        <v>0</v>
      </c>
      <c r="O15" s="103">
        <f t="shared" si="5"/>
        <v>0</v>
      </c>
      <c r="P15" s="103">
        <f t="shared" si="5"/>
        <v>0</v>
      </c>
      <c r="Q15" s="103">
        <f t="shared" si="5"/>
        <v>0</v>
      </c>
      <c r="R15" s="239">
        <f t="shared" si="3"/>
        <v>0</v>
      </c>
      <c r="S15" s="84">
        <f t="shared" si="3"/>
        <v>0</v>
      </c>
      <c r="T15" s="112">
        <f t="shared" si="3"/>
        <v>0</v>
      </c>
      <c r="U15" s="112">
        <f t="shared" ref="U15:U25" si="7">SUM(R15:T15)</f>
        <v>0</v>
      </c>
      <c r="V15" s="54"/>
      <c r="W15" s="15"/>
      <c r="X15" s="1"/>
    </row>
    <row r="16" spans="2:27" s="2" customFormat="1" ht="16.8" x14ac:dyDescent="0.2">
      <c r="B16" s="111"/>
      <c r="C16" s="148">
        <v>4</v>
      </c>
      <c r="D16" s="169">
        <f t="shared" si="4"/>
        <v>0</v>
      </c>
      <c r="E16" s="103">
        <f t="shared" si="4"/>
        <v>0</v>
      </c>
      <c r="F16" s="103">
        <f t="shared" si="4"/>
        <v>0</v>
      </c>
      <c r="G16" s="289">
        <f t="shared" si="5"/>
        <v>0</v>
      </c>
      <c r="H16" s="286">
        <f t="shared" si="5"/>
        <v>0</v>
      </c>
      <c r="I16" s="287">
        <f t="shared" si="5"/>
        <v>0</v>
      </c>
      <c r="J16" s="103">
        <f t="shared" si="5"/>
        <v>0</v>
      </c>
      <c r="K16" s="103">
        <f t="shared" si="5"/>
        <v>0</v>
      </c>
      <c r="L16" s="103">
        <f t="shared" si="5"/>
        <v>0</v>
      </c>
      <c r="M16" s="169">
        <f t="shared" si="6"/>
        <v>0</v>
      </c>
      <c r="N16" s="103">
        <f t="shared" si="5"/>
        <v>0</v>
      </c>
      <c r="O16" s="103">
        <f t="shared" si="5"/>
        <v>0</v>
      </c>
      <c r="P16" s="103">
        <f t="shared" si="5"/>
        <v>0</v>
      </c>
      <c r="Q16" s="103">
        <f t="shared" si="5"/>
        <v>0</v>
      </c>
      <c r="R16" s="239">
        <f t="shared" si="3"/>
        <v>0</v>
      </c>
      <c r="S16" s="84">
        <f t="shared" si="3"/>
        <v>0</v>
      </c>
      <c r="T16" s="112">
        <f t="shared" si="3"/>
        <v>0</v>
      </c>
      <c r="U16" s="112">
        <f t="shared" si="7"/>
        <v>0</v>
      </c>
      <c r="V16" s="54"/>
      <c r="W16" s="15"/>
      <c r="X16" s="1"/>
    </row>
    <row r="17" spans="2:24" s="2" customFormat="1" ht="16.8" x14ac:dyDescent="0.2">
      <c r="B17" s="111"/>
      <c r="C17" s="148">
        <v>5</v>
      </c>
      <c r="D17" s="169">
        <f t="shared" si="4"/>
        <v>0</v>
      </c>
      <c r="E17" s="103">
        <f t="shared" si="4"/>
        <v>0</v>
      </c>
      <c r="F17" s="103">
        <f t="shared" si="4"/>
        <v>0</v>
      </c>
      <c r="G17" s="103">
        <f t="shared" si="4"/>
        <v>0</v>
      </c>
      <c r="H17" s="290">
        <f t="shared" si="5"/>
        <v>0</v>
      </c>
      <c r="I17" s="103">
        <f t="shared" si="5"/>
        <v>0</v>
      </c>
      <c r="J17" s="103">
        <f t="shared" si="5"/>
        <v>0</v>
      </c>
      <c r="K17" s="103">
        <f t="shared" si="5"/>
        <v>0</v>
      </c>
      <c r="L17" s="103">
        <f t="shared" si="5"/>
        <v>0</v>
      </c>
      <c r="M17" s="169">
        <f t="shared" si="6"/>
        <v>0</v>
      </c>
      <c r="N17" s="103">
        <f t="shared" si="5"/>
        <v>0</v>
      </c>
      <c r="O17" s="103">
        <f t="shared" si="5"/>
        <v>0</v>
      </c>
      <c r="P17" s="103">
        <f t="shared" si="5"/>
        <v>0</v>
      </c>
      <c r="Q17" s="103">
        <f t="shared" si="5"/>
        <v>0</v>
      </c>
      <c r="R17" s="239">
        <f t="shared" si="3"/>
        <v>0</v>
      </c>
      <c r="S17" s="84">
        <f t="shared" si="3"/>
        <v>0</v>
      </c>
      <c r="T17" s="112">
        <f t="shared" si="3"/>
        <v>0</v>
      </c>
      <c r="U17" s="112">
        <f t="shared" si="7"/>
        <v>0</v>
      </c>
      <c r="V17" s="54"/>
      <c r="W17" s="15"/>
      <c r="X17" s="1"/>
    </row>
    <row r="18" spans="2:24" s="2" customFormat="1" ht="16.8" x14ac:dyDescent="0.2">
      <c r="B18" s="111"/>
      <c r="C18" s="148">
        <v>6</v>
      </c>
      <c r="D18" s="169">
        <f t="shared" si="4"/>
        <v>0</v>
      </c>
      <c r="E18" s="103">
        <f t="shared" si="4"/>
        <v>0</v>
      </c>
      <c r="F18" s="103">
        <f t="shared" si="4"/>
        <v>0</v>
      </c>
      <c r="G18" s="103">
        <f t="shared" si="4"/>
        <v>0</v>
      </c>
      <c r="H18" s="169">
        <f t="shared" si="4"/>
        <v>0</v>
      </c>
      <c r="I18" s="289">
        <f t="shared" si="5"/>
        <v>0</v>
      </c>
      <c r="J18" s="103">
        <f t="shared" si="5"/>
        <v>0</v>
      </c>
      <c r="K18" s="103">
        <f t="shared" si="5"/>
        <v>0</v>
      </c>
      <c r="L18" s="103">
        <f t="shared" si="5"/>
        <v>0</v>
      </c>
      <c r="M18" s="169">
        <f t="shared" si="6"/>
        <v>0</v>
      </c>
      <c r="N18" s="103">
        <f t="shared" si="5"/>
        <v>0</v>
      </c>
      <c r="O18" s="103">
        <f t="shared" si="5"/>
        <v>0</v>
      </c>
      <c r="P18" s="103">
        <f t="shared" si="5"/>
        <v>0</v>
      </c>
      <c r="Q18" s="103">
        <f t="shared" si="5"/>
        <v>0</v>
      </c>
      <c r="R18" s="239">
        <f t="shared" si="3"/>
        <v>0</v>
      </c>
      <c r="S18" s="84">
        <f t="shared" si="3"/>
        <v>0</v>
      </c>
      <c r="T18" s="112">
        <f t="shared" si="3"/>
        <v>0</v>
      </c>
      <c r="U18" s="112">
        <f t="shared" si="7"/>
        <v>0</v>
      </c>
      <c r="V18" s="54"/>
      <c r="W18" s="14"/>
      <c r="X18" s="17"/>
    </row>
    <row r="19" spans="2:24" s="2" customFormat="1" ht="16.8" x14ac:dyDescent="0.2">
      <c r="B19" s="111"/>
      <c r="C19" s="148">
        <v>7</v>
      </c>
      <c r="D19" s="169">
        <f t="shared" si="4"/>
        <v>0</v>
      </c>
      <c r="E19" s="103">
        <f t="shared" si="4"/>
        <v>0</v>
      </c>
      <c r="F19" s="103">
        <f t="shared" si="4"/>
        <v>0</v>
      </c>
      <c r="G19" s="103">
        <f t="shared" si="4"/>
        <v>0</v>
      </c>
      <c r="H19" s="169">
        <f t="shared" si="4"/>
        <v>0</v>
      </c>
      <c r="I19" s="103">
        <f t="shared" si="4"/>
        <v>0</v>
      </c>
      <c r="J19" s="289">
        <f t="shared" si="5"/>
        <v>0</v>
      </c>
      <c r="K19" s="103">
        <f t="shared" si="5"/>
        <v>0</v>
      </c>
      <c r="L19" s="103">
        <f t="shared" si="5"/>
        <v>0</v>
      </c>
      <c r="M19" s="169">
        <f t="shared" si="6"/>
        <v>0</v>
      </c>
      <c r="N19" s="103">
        <f t="shared" si="5"/>
        <v>0</v>
      </c>
      <c r="O19" s="103">
        <f t="shared" si="5"/>
        <v>0</v>
      </c>
      <c r="P19" s="103">
        <f t="shared" si="5"/>
        <v>0</v>
      </c>
      <c r="Q19" s="103">
        <f t="shared" si="5"/>
        <v>0</v>
      </c>
      <c r="R19" s="239">
        <f t="shared" si="3"/>
        <v>0</v>
      </c>
      <c r="S19" s="84">
        <f t="shared" si="3"/>
        <v>0</v>
      </c>
      <c r="T19" s="112">
        <f t="shared" si="3"/>
        <v>0</v>
      </c>
      <c r="U19" s="112">
        <f t="shared" si="7"/>
        <v>0</v>
      </c>
      <c r="V19" s="54"/>
      <c r="W19" s="14"/>
      <c r="X19" s="1"/>
    </row>
    <row r="20" spans="2:24" s="2" customFormat="1" ht="17.25" customHeight="1" x14ac:dyDescent="0.2">
      <c r="B20" s="111"/>
      <c r="C20" s="148">
        <v>8</v>
      </c>
      <c r="D20" s="169">
        <f t="shared" si="4"/>
        <v>0</v>
      </c>
      <c r="E20" s="103">
        <f t="shared" si="4"/>
        <v>0</v>
      </c>
      <c r="F20" s="103">
        <f t="shared" si="4"/>
        <v>0</v>
      </c>
      <c r="G20" s="103">
        <f t="shared" si="4"/>
        <v>0</v>
      </c>
      <c r="H20" s="169">
        <f t="shared" si="4"/>
        <v>0</v>
      </c>
      <c r="I20" s="103">
        <f t="shared" si="4"/>
        <v>0</v>
      </c>
      <c r="J20" s="103">
        <f t="shared" si="4"/>
        <v>0</v>
      </c>
      <c r="K20" s="289">
        <f t="shared" si="5"/>
        <v>0</v>
      </c>
      <c r="L20" s="103">
        <f t="shared" si="5"/>
        <v>0</v>
      </c>
      <c r="M20" s="169">
        <f t="shared" si="6"/>
        <v>0</v>
      </c>
      <c r="N20" s="103">
        <f t="shared" si="5"/>
        <v>0</v>
      </c>
      <c r="O20" s="103">
        <f t="shared" si="5"/>
        <v>0</v>
      </c>
      <c r="P20" s="103">
        <f t="shared" si="5"/>
        <v>0</v>
      </c>
      <c r="Q20" s="103">
        <f t="shared" si="5"/>
        <v>0</v>
      </c>
      <c r="R20" s="239">
        <f t="shared" si="3"/>
        <v>0</v>
      </c>
      <c r="S20" s="84">
        <f t="shared" si="3"/>
        <v>0</v>
      </c>
      <c r="T20" s="112">
        <f t="shared" si="3"/>
        <v>0</v>
      </c>
      <c r="U20" s="112">
        <f t="shared" si="7"/>
        <v>0</v>
      </c>
      <c r="V20" s="54"/>
      <c r="W20" s="14"/>
      <c r="X20" s="1"/>
    </row>
    <row r="21" spans="2:24" s="2" customFormat="1" ht="17.25" customHeight="1" x14ac:dyDescent="0.2">
      <c r="B21" s="111"/>
      <c r="C21" s="148">
        <v>9</v>
      </c>
      <c r="D21" s="169">
        <f t="shared" si="4"/>
        <v>0</v>
      </c>
      <c r="E21" s="103">
        <f t="shared" si="4"/>
        <v>0</v>
      </c>
      <c r="F21" s="103">
        <f t="shared" si="4"/>
        <v>0</v>
      </c>
      <c r="G21" s="103">
        <f t="shared" si="4"/>
        <v>0</v>
      </c>
      <c r="H21" s="169">
        <f t="shared" si="4"/>
        <v>0</v>
      </c>
      <c r="I21" s="103">
        <f t="shared" si="4"/>
        <v>0</v>
      </c>
      <c r="J21" s="103">
        <f t="shared" si="4"/>
        <v>0</v>
      </c>
      <c r="K21" s="103">
        <f>IF($C21&lt;=$D$1,K20,0)</f>
        <v>0</v>
      </c>
      <c r="L21" s="289">
        <f t="shared" si="5"/>
        <v>0</v>
      </c>
      <c r="M21" s="290">
        <f t="shared" si="6"/>
        <v>0</v>
      </c>
      <c r="N21" s="103">
        <f t="shared" si="5"/>
        <v>0</v>
      </c>
      <c r="O21" s="103">
        <f t="shared" si="5"/>
        <v>0</v>
      </c>
      <c r="P21" s="103">
        <f t="shared" si="5"/>
        <v>0</v>
      </c>
      <c r="Q21" s="103">
        <f t="shared" si="5"/>
        <v>0</v>
      </c>
      <c r="R21" s="239">
        <f t="shared" si="3"/>
        <v>0</v>
      </c>
      <c r="S21" s="84">
        <f t="shared" si="3"/>
        <v>0</v>
      </c>
      <c r="T21" s="112">
        <f t="shared" si="3"/>
        <v>0</v>
      </c>
      <c r="U21" s="112">
        <f t="shared" si="7"/>
        <v>0</v>
      </c>
      <c r="V21" s="54"/>
      <c r="W21" s="14"/>
      <c r="X21" s="1"/>
    </row>
    <row r="22" spans="2:24" s="2" customFormat="1" ht="17.25" customHeight="1" x14ac:dyDescent="0.2">
      <c r="B22" s="111"/>
      <c r="C22" s="148">
        <v>10</v>
      </c>
      <c r="D22" s="169">
        <f t="shared" si="4"/>
        <v>0</v>
      </c>
      <c r="E22" s="103">
        <f t="shared" si="4"/>
        <v>0</v>
      </c>
      <c r="F22" s="103">
        <f t="shared" si="4"/>
        <v>0</v>
      </c>
      <c r="G22" s="103">
        <f t="shared" si="4"/>
        <v>0</v>
      </c>
      <c r="H22" s="169">
        <f t="shared" si="4"/>
        <v>0</v>
      </c>
      <c r="I22" s="103">
        <f t="shared" si="4"/>
        <v>0</v>
      </c>
      <c r="J22" s="103">
        <f t="shared" si="4"/>
        <v>0</v>
      </c>
      <c r="K22" s="103">
        <f>IF($C22&lt;=$D$1,K21,0)</f>
        <v>0</v>
      </c>
      <c r="L22" s="103">
        <f t="shared" ref="L22:M25" si="8">IF($C22&lt;=$D$1,L21,0)</f>
        <v>0</v>
      </c>
      <c r="M22" s="169">
        <f t="shared" si="8"/>
        <v>0</v>
      </c>
      <c r="N22" s="103">
        <f t="shared" si="5"/>
        <v>0</v>
      </c>
      <c r="O22" s="103">
        <f t="shared" si="5"/>
        <v>0</v>
      </c>
      <c r="P22" s="103">
        <f t="shared" si="5"/>
        <v>0</v>
      </c>
      <c r="Q22" s="103">
        <f t="shared" si="5"/>
        <v>0</v>
      </c>
      <c r="R22" s="270">
        <f t="shared" si="3"/>
        <v>0</v>
      </c>
      <c r="S22" s="271">
        <f t="shared" si="3"/>
        <v>0</v>
      </c>
      <c r="T22" s="272">
        <f t="shared" si="3"/>
        <v>0</v>
      </c>
      <c r="U22" s="272">
        <f t="shared" si="7"/>
        <v>0</v>
      </c>
      <c r="V22" s="54"/>
      <c r="W22" s="14"/>
      <c r="X22" s="18"/>
    </row>
    <row r="23" spans="2:24" s="2" customFormat="1" ht="17.25" customHeight="1" x14ac:dyDescent="0.2">
      <c r="B23" s="111"/>
      <c r="C23" s="148">
        <v>11</v>
      </c>
      <c r="D23" s="169">
        <f t="shared" si="4"/>
        <v>0</v>
      </c>
      <c r="E23" s="103">
        <f t="shared" si="4"/>
        <v>0</v>
      </c>
      <c r="F23" s="103">
        <f t="shared" si="4"/>
        <v>0</v>
      </c>
      <c r="G23" s="103">
        <f t="shared" si="4"/>
        <v>0</v>
      </c>
      <c r="H23" s="169">
        <f t="shared" si="4"/>
        <v>0</v>
      </c>
      <c r="I23" s="103">
        <f t="shared" si="4"/>
        <v>0</v>
      </c>
      <c r="J23" s="103">
        <f t="shared" si="4"/>
        <v>0</v>
      </c>
      <c r="K23" s="103">
        <f>IF($C23&lt;=$D$1,K22,0)</f>
        <v>0</v>
      </c>
      <c r="L23" s="103">
        <f t="shared" si="8"/>
        <v>0</v>
      </c>
      <c r="M23" s="169">
        <f t="shared" si="8"/>
        <v>0</v>
      </c>
      <c r="N23" s="103">
        <f>IF($C23&lt;=$D$1,N22,0)</f>
        <v>0</v>
      </c>
      <c r="O23" s="103">
        <f t="shared" si="5"/>
        <v>0</v>
      </c>
      <c r="P23" s="103">
        <f t="shared" si="5"/>
        <v>0</v>
      </c>
      <c r="Q23" s="103">
        <f t="shared" si="5"/>
        <v>0</v>
      </c>
      <c r="R23" s="270">
        <f t="shared" si="3"/>
        <v>0</v>
      </c>
      <c r="S23" s="271">
        <f t="shared" si="3"/>
        <v>0</v>
      </c>
      <c r="T23" s="272">
        <f t="shared" si="3"/>
        <v>0</v>
      </c>
      <c r="U23" s="272">
        <f t="shared" si="7"/>
        <v>0</v>
      </c>
      <c r="V23" s="54"/>
      <c r="W23" s="14"/>
      <c r="X23" s="1"/>
    </row>
    <row r="24" spans="2:24" s="2" customFormat="1" ht="17.25" customHeight="1" x14ac:dyDescent="0.2">
      <c r="B24" s="111"/>
      <c r="C24" s="148">
        <v>12</v>
      </c>
      <c r="D24" s="169">
        <f t="shared" si="4"/>
        <v>0</v>
      </c>
      <c r="E24" s="103">
        <f t="shared" si="4"/>
        <v>0</v>
      </c>
      <c r="F24" s="103">
        <f t="shared" si="4"/>
        <v>0</v>
      </c>
      <c r="G24" s="103">
        <f t="shared" si="4"/>
        <v>0</v>
      </c>
      <c r="H24" s="169">
        <f t="shared" si="4"/>
        <v>0</v>
      </c>
      <c r="I24" s="103">
        <f t="shared" si="4"/>
        <v>0</v>
      </c>
      <c r="J24" s="103">
        <f t="shared" si="4"/>
        <v>0</v>
      </c>
      <c r="K24" s="103">
        <f>IF($C24&lt;=$D$1,K23,0)</f>
        <v>0</v>
      </c>
      <c r="L24" s="103">
        <f t="shared" si="8"/>
        <v>0</v>
      </c>
      <c r="M24" s="169">
        <f t="shared" si="8"/>
        <v>0</v>
      </c>
      <c r="N24" s="103">
        <f>IF($C24&lt;=$D$1,N23,0)</f>
        <v>0</v>
      </c>
      <c r="O24" s="103">
        <f>IF($C24&lt;=$D$1,O23,0)</f>
        <v>0</v>
      </c>
      <c r="P24" s="103">
        <f t="shared" si="5"/>
        <v>0</v>
      </c>
      <c r="Q24" s="103">
        <f t="shared" si="5"/>
        <v>0</v>
      </c>
      <c r="R24" s="263">
        <f t="shared" si="3"/>
        <v>0</v>
      </c>
      <c r="S24" s="264">
        <f t="shared" si="3"/>
        <v>0</v>
      </c>
      <c r="T24" s="265">
        <f t="shared" si="3"/>
        <v>0</v>
      </c>
      <c r="U24" s="265">
        <f t="shared" si="7"/>
        <v>0</v>
      </c>
      <c r="V24" s="54"/>
      <c r="W24" s="14"/>
      <c r="X24" s="1"/>
    </row>
    <row r="25" spans="2:24" s="2" customFormat="1" ht="17.25" customHeight="1" thickBot="1" x14ac:dyDescent="0.25">
      <c r="B25" s="111"/>
      <c r="C25" s="148">
        <v>13</v>
      </c>
      <c r="D25" s="169">
        <f t="shared" si="4"/>
        <v>0</v>
      </c>
      <c r="E25" s="103">
        <f t="shared" si="4"/>
        <v>0</v>
      </c>
      <c r="F25" s="103">
        <f t="shared" si="4"/>
        <v>0</v>
      </c>
      <c r="G25" s="103">
        <f t="shared" si="4"/>
        <v>0</v>
      </c>
      <c r="H25" s="169">
        <f t="shared" si="4"/>
        <v>0</v>
      </c>
      <c r="I25" s="103">
        <f t="shared" si="4"/>
        <v>0</v>
      </c>
      <c r="J25" s="103">
        <f t="shared" si="4"/>
        <v>0</v>
      </c>
      <c r="K25" s="103">
        <f>IF($C25&lt;=$D$1,K24,0)</f>
        <v>0</v>
      </c>
      <c r="L25" s="103">
        <f t="shared" si="8"/>
        <v>0</v>
      </c>
      <c r="M25" s="169">
        <f t="shared" si="8"/>
        <v>0</v>
      </c>
      <c r="N25" s="103">
        <f>IF($C25&lt;=$D$1,N24,0)</f>
        <v>0</v>
      </c>
      <c r="O25" s="103">
        <f>IF($C25&lt;=$D$1,O24,0)</f>
        <v>0</v>
      </c>
      <c r="P25" s="103">
        <f>IF($C25&lt;=$D$1,P24,0)</f>
        <v>0</v>
      </c>
      <c r="Q25" s="103">
        <f t="shared" si="5"/>
        <v>0</v>
      </c>
      <c r="R25" s="263">
        <f t="shared" si="3"/>
        <v>0</v>
      </c>
      <c r="S25" s="264">
        <f t="shared" si="3"/>
        <v>0</v>
      </c>
      <c r="T25" s="265">
        <f t="shared" si="3"/>
        <v>0</v>
      </c>
      <c r="U25" s="265">
        <f t="shared" si="7"/>
        <v>0</v>
      </c>
      <c r="V25" s="1"/>
      <c r="W25" s="14"/>
      <c r="X25" s="1"/>
    </row>
    <row r="26" spans="2:24" s="2" customFormat="1" ht="16.8" x14ac:dyDescent="0.2">
      <c r="B26" s="310" t="s">
        <v>7</v>
      </c>
      <c r="C26" s="311">
        <v>0</v>
      </c>
      <c r="D26" s="171">
        <f>INDEX($D$13:$D$25,MATCH($D$1,$C$13:$C$25,0))</f>
        <v>0</v>
      </c>
      <c r="E26" s="125">
        <f t="shared" ref="E26:U26" si="9">INDEX($D$13:$D$25,MATCH($D$1,$C$13:$C$25,0))</f>
        <v>0</v>
      </c>
      <c r="F26" s="125">
        <f t="shared" si="9"/>
        <v>0</v>
      </c>
      <c r="G26" s="125">
        <f t="shared" si="9"/>
        <v>0</v>
      </c>
      <c r="H26" s="171">
        <f t="shared" si="9"/>
        <v>0</v>
      </c>
      <c r="I26" s="125">
        <f t="shared" si="9"/>
        <v>0</v>
      </c>
      <c r="J26" s="125">
        <f t="shared" si="9"/>
        <v>0</v>
      </c>
      <c r="K26" s="125">
        <f t="shared" si="9"/>
        <v>0</v>
      </c>
      <c r="L26" s="125">
        <f t="shared" si="9"/>
        <v>0</v>
      </c>
      <c r="M26" s="171">
        <f t="shared" si="9"/>
        <v>0</v>
      </c>
      <c r="N26" s="125">
        <f t="shared" si="9"/>
        <v>0</v>
      </c>
      <c r="O26" s="125">
        <f t="shared" si="9"/>
        <v>0</v>
      </c>
      <c r="P26" s="125">
        <f t="shared" si="9"/>
        <v>0</v>
      </c>
      <c r="Q26" s="208">
        <f t="shared" si="9"/>
        <v>0</v>
      </c>
      <c r="R26" s="240">
        <f t="shared" si="9"/>
        <v>0</v>
      </c>
      <c r="S26" s="126">
        <f t="shared" si="9"/>
        <v>0</v>
      </c>
      <c r="T26" s="225">
        <f t="shared" si="9"/>
        <v>0</v>
      </c>
      <c r="U26" s="225">
        <f t="shared" si="9"/>
        <v>0</v>
      </c>
      <c r="V26" s="1"/>
      <c r="W26" s="20"/>
      <c r="X26" s="1"/>
    </row>
    <row r="27" spans="2:24" s="2" customFormat="1" ht="17.25" customHeight="1" x14ac:dyDescent="0.2">
      <c r="B27" s="315" t="s">
        <v>8</v>
      </c>
      <c r="C27" s="319">
        <v>0</v>
      </c>
      <c r="D27" s="173">
        <f>IF(D$9&lt;=$D$2,D26-D10,0)</f>
        <v>0</v>
      </c>
      <c r="E27" s="85">
        <f t="shared" ref="E27:U27" si="10">IF(E$9&lt;=$D$2,E26-E10,0)</f>
        <v>0</v>
      </c>
      <c r="F27" s="85">
        <f t="shared" si="10"/>
        <v>0</v>
      </c>
      <c r="G27" s="85">
        <f t="shared" si="10"/>
        <v>0</v>
      </c>
      <c r="H27" s="173">
        <f t="shared" si="10"/>
        <v>0</v>
      </c>
      <c r="I27" s="85">
        <f t="shared" si="10"/>
        <v>0</v>
      </c>
      <c r="J27" s="85">
        <f t="shared" si="10"/>
        <v>0</v>
      </c>
      <c r="K27" s="85">
        <f t="shared" si="10"/>
        <v>0</v>
      </c>
      <c r="L27" s="85">
        <f t="shared" si="10"/>
        <v>0</v>
      </c>
      <c r="M27" s="173">
        <f>IF(M$9&lt;=$D$2,M26-M10,0)</f>
        <v>0</v>
      </c>
      <c r="N27" s="85">
        <f>IF(N$9&lt;=$D$2,N26-N10,0)</f>
        <v>0</v>
      </c>
      <c r="O27" s="85">
        <f>IF(O$9&lt;=$D$2,O26-O10,0)</f>
        <v>0</v>
      </c>
      <c r="P27" s="85">
        <f>IF(P$9&lt;=$D$2,P26-P10,0)</f>
        <v>0</v>
      </c>
      <c r="Q27" s="210">
        <f>IF(Q$9&lt;=$D$2,Q26-Q10,0)</f>
        <v>0</v>
      </c>
      <c r="R27" s="241">
        <f t="shared" si="10"/>
        <v>0</v>
      </c>
      <c r="S27" s="86">
        <f t="shared" si="10"/>
        <v>0</v>
      </c>
      <c r="T27" s="226">
        <f t="shared" si="10"/>
        <v>0</v>
      </c>
      <c r="U27" s="226">
        <f t="shared" si="10"/>
        <v>0</v>
      </c>
      <c r="V27" s="1"/>
      <c r="W27" s="21"/>
      <c r="X27" s="1"/>
    </row>
    <row r="28" spans="2:24" s="2" customFormat="1" ht="17.25" customHeight="1" thickBot="1" x14ac:dyDescent="0.25">
      <c r="B28" s="317" t="s">
        <v>9</v>
      </c>
      <c r="C28" s="318">
        <v>0</v>
      </c>
      <c r="D28" s="175">
        <f>IF($D$2&lt;D$9,0,IF(AND(D10=0,D26=0),1,IF(AND(D10=0,D26&gt;0),2,IF(D26&lt;0,0,(D26/D10)))))</f>
        <v>1</v>
      </c>
      <c r="E28" s="127">
        <f t="shared" ref="E28:U28" si="11">IF($D$2&lt;E$9,0,IF(AND(E10=0,E26=0),1,IF(AND(E10=0,E26&gt;0),2,IF(E26&lt;0,0,(E26/E10)))))</f>
        <v>1</v>
      </c>
      <c r="F28" s="127">
        <f t="shared" si="11"/>
        <v>1</v>
      </c>
      <c r="G28" s="127">
        <f t="shared" si="11"/>
        <v>1</v>
      </c>
      <c r="H28" s="175">
        <f t="shared" si="11"/>
        <v>1</v>
      </c>
      <c r="I28" s="127">
        <f t="shared" si="11"/>
        <v>1</v>
      </c>
      <c r="J28" s="127">
        <f t="shared" si="11"/>
        <v>1</v>
      </c>
      <c r="K28" s="127">
        <f t="shared" si="11"/>
        <v>1</v>
      </c>
      <c r="L28" s="127">
        <f t="shared" si="11"/>
        <v>1</v>
      </c>
      <c r="M28" s="175">
        <f>IF($D$2&lt;M$9,0,IF(AND(M10=0,M26=0),1,IF(AND(M10=0,M26&gt;0),2,IF(M26&lt;0,0,(M26/M10)))))</f>
        <v>1</v>
      </c>
      <c r="N28" s="127">
        <f>IF($D$2&lt;N$9,0,IF(AND(N10=0,N26=0),1,IF(AND(N10=0,N26&gt;0),2,IF(N26&lt;0,0,(N26/N10)))))</f>
        <v>1</v>
      </c>
      <c r="O28" s="127">
        <f>IF($D$2&lt;O$9,0,IF(AND(O10=0,O26=0),1,IF(AND(O10=0,O26&gt;0),2,IF(O26&lt;0,0,(O26/O10)))))</f>
        <v>0</v>
      </c>
      <c r="P28" s="127">
        <f>IF($D$2&lt;P$9,0,IF(AND(P10=0,P26=0),1,IF(AND(P10=0,P26&gt;0),2,IF(P26&lt;0,0,(P26/P10)))))</f>
        <v>0</v>
      </c>
      <c r="Q28" s="212">
        <f>IF($D$2&lt;Q$9,0,IF(AND(Q10=0,Q26=0),1,IF(AND(Q10=0,Q26&gt;0),2,IF(Q26&lt;0,0,(Q26/Q10)))))</f>
        <v>0</v>
      </c>
      <c r="R28" s="242">
        <f t="shared" si="11"/>
        <v>1</v>
      </c>
      <c r="S28" s="128">
        <f t="shared" si="11"/>
        <v>1</v>
      </c>
      <c r="T28" s="227">
        <f t="shared" si="11"/>
        <v>1</v>
      </c>
      <c r="U28" s="227">
        <f t="shared" si="11"/>
        <v>0</v>
      </c>
      <c r="V28" s="1"/>
      <c r="W28" s="22"/>
      <c r="X28" s="1"/>
    </row>
    <row r="29" spans="2:24" s="2" customFormat="1" ht="17.25" customHeight="1" x14ac:dyDescent="0.2">
      <c r="B29" s="129" t="str">
        <f>"Week "&amp;$D$1&amp;" View"</f>
        <v>Week 10 View</v>
      </c>
      <c r="C29" s="149"/>
      <c r="D29" s="177">
        <f>INDEX(D13:D25,MATCH($D$1,$C$13:$C$25,0))</f>
        <v>0</v>
      </c>
      <c r="E29" s="91">
        <f t="shared" ref="E29:U29" si="12">INDEX(E13:E25,MATCH($D$1,$C$13:$C$25,0))</f>
        <v>0</v>
      </c>
      <c r="F29" s="91">
        <f t="shared" si="12"/>
        <v>0</v>
      </c>
      <c r="G29" s="130">
        <f t="shared" si="12"/>
        <v>0</v>
      </c>
      <c r="H29" s="281">
        <f t="shared" si="12"/>
        <v>0</v>
      </c>
      <c r="I29" s="91">
        <f t="shared" si="12"/>
        <v>0</v>
      </c>
      <c r="J29" s="91">
        <f t="shared" si="12"/>
        <v>0</v>
      </c>
      <c r="K29" s="91">
        <f t="shared" si="12"/>
        <v>0</v>
      </c>
      <c r="L29" s="91">
        <f t="shared" si="12"/>
        <v>0</v>
      </c>
      <c r="M29" s="177">
        <f>INDEX(M13:M25,MATCH($D$1,$C$13:$C$25,0))</f>
        <v>0</v>
      </c>
      <c r="N29" s="91">
        <f>INDEX(N13:N25,MATCH($D$1,$C$13:$C$25,0))</f>
        <v>0</v>
      </c>
      <c r="O29" s="91">
        <f>INDEX(O13:O25,MATCH($D$1,$C$13:$C$25,0))</f>
        <v>0</v>
      </c>
      <c r="P29" s="91">
        <f>INDEX(P13:P25,MATCH($D$1,$C$13:$C$25,0))</f>
        <v>0</v>
      </c>
      <c r="Q29" s="214">
        <f>INDEX(Q13:Q25,MATCH($D$1,$C$13:$C$25,0))</f>
        <v>0</v>
      </c>
      <c r="R29" s="243">
        <f t="shared" si="12"/>
        <v>0</v>
      </c>
      <c r="S29" s="131">
        <f t="shared" si="12"/>
        <v>0</v>
      </c>
      <c r="T29" s="244">
        <f t="shared" si="12"/>
        <v>0</v>
      </c>
      <c r="U29" s="228">
        <f t="shared" si="12"/>
        <v>0</v>
      </c>
      <c r="V29" s="1"/>
      <c r="W29" s="23"/>
      <c r="X29" s="1"/>
    </row>
    <row r="30" spans="2:24" s="2" customFormat="1" ht="16.5" customHeight="1" thickBot="1" x14ac:dyDescent="0.25">
      <c r="B30" s="132" t="s">
        <v>23</v>
      </c>
      <c r="C30" s="150"/>
      <c r="D30" s="179">
        <f>IFERROR(E29/$R29,0)</f>
        <v>0</v>
      </c>
      <c r="E30" s="133">
        <f>IFERROR(F29/$R29,0)</f>
        <v>0</v>
      </c>
      <c r="F30" s="133">
        <f>IFERROR(G29/$R29,0)</f>
        <v>0</v>
      </c>
      <c r="G30" s="133">
        <f>IFERROR(H29/$R29,0)</f>
        <v>0</v>
      </c>
      <c r="H30" s="188">
        <f>IFERROR(I29/$R29,0)</f>
        <v>0</v>
      </c>
      <c r="I30" s="279">
        <f>IFERROR(J29/$S29,0)</f>
        <v>0</v>
      </c>
      <c r="J30" s="133">
        <f>IFERROR(K29/$S29,0)</f>
        <v>0</v>
      </c>
      <c r="K30" s="133">
        <f>IFERROR(L29/$S29,0)</f>
        <v>0</v>
      </c>
      <c r="L30" s="133">
        <f>IFERROR(#REF!/$S29,0)</f>
        <v>0</v>
      </c>
      <c r="M30" s="179">
        <f>IFERROR(#REF!/$S29,0)</f>
        <v>0</v>
      </c>
      <c r="N30" s="133">
        <f>IFERROR(#REF!/$S29,0)</f>
        <v>0</v>
      </c>
      <c r="O30" s="133">
        <f>IFERROR(#REF!/$S29,0)</f>
        <v>0</v>
      </c>
      <c r="P30" s="133">
        <f>IFERROR(#REF!/$S29,0)</f>
        <v>0</v>
      </c>
      <c r="Q30" s="216">
        <f>IFERROR(#REF!/$S29,0)</f>
        <v>0</v>
      </c>
      <c r="R30" s="179">
        <f>IFERROR(R29/$U29,0)</f>
        <v>0</v>
      </c>
      <c r="S30" s="133">
        <f>IFERROR(S29/$U29,0)</f>
        <v>0</v>
      </c>
      <c r="T30" s="189">
        <f>IFERROR(T29/$U29,0)</f>
        <v>0</v>
      </c>
      <c r="U30" s="229"/>
      <c r="V30" s="1"/>
      <c r="W30" s="23"/>
      <c r="X30" s="1"/>
    </row>
    <row r="31" spans="2:24" s="2" customFormat="1" ht="17.25" customHeight="1" thickBot="1" x14ac:dyDescent="0.25">
      <c r="B31" s="135" t="s">
        <v>24</v>
      </c>
      <c r="C31" s="151"/>
      <c r="D31" s="180"/>
      <c r="E31" s="136"/>
      <c r="F31" s="136"/>
      <c r="G31" s="136"/>
      <c r="H31" s="282">
        <f>SL!H31</f>
        <v>0</v>
      </c>
      <c r="I31" s="136"/>
      <c r="J31" s="136"/>
      <c r="K31" s="136"/>
      <c r="L31" s="278">
        <f>SL!L31</f>
        <v>0</v>
      </c>
      <c r="M31" s="282"/>
      <c r="N31" s="136"/>
      <c r="O31" s="136"/>
      <c r="P31" s="136"/>
      <c r="Q31" s="218">
        <f>SL!Q31</f>
        <v>0</v>
      </c>
      <c r="R31" s="245"/>
      <c r="S31" s="137"/>
      <c r="T31" s="246"/>
      <c r="U31" s="138"/>
      <c r="V31" s="1"/>
      <c r="W31" s="22"/>
      <c r="X31" s="1"/>
    </row>
    <row r="32" spans="2:24" ht="16.8" outlineLevel="1" x14ac:dyDescent="0.2">
      <c r="B32" s="310" t="s">
        <v>10</v>
      </c>
      <c r="C32" s="311">
        <v>0</v>
      </c>
      <c r="D32" s="171">
        <f>IF(D$9&lt;=$D$2,D26,0)</f>
        <v>0</v>
      </c>
      <c r="E32" s="125">
        <f t="shared" ref="E32:Q32" si="13">IF(E$9&lt;=$D$2,E26+D32,0)</f>
        <v>0</v>
      </c>
      <c r="F32" s="125">
        <f t="shared" si="13"/>
        <v>0</v>
      </c>
      <c r="G32" s="125">
        <f t="shared" si="13"/>
        <v>0</v>
      </c>
      <c r="H32" s="171">
        <f t="shared" si="13"/>
        <v>0</v>
      </c>
      <c r="I32" s="125">
        <f t="shared" si="13"/>
        <v>0</v>
      </c>
      <c r="J32" s="125">
        <f t="shared" si="13"/>
        <v>0</v>
      </c>
      <c r="K32" s="125">
        <f t="shared" si="13"/>
        <v>0</v>
      </c>
      <c r="L32" s="125">
        <f t="shared" si="13"/>
        <v>0</v>
      </c>
      <c r="M32" s="171">
        <f t="shared" si="13"/>
        <v>0</v>
      </c>
      <c r="N32" s="125">
        <f t="shared" si="13"/>
        <v>0</v>
      </c>
      <c r="O32" s="125">
        <f t="shared" si="13"/>
        <v>0</v>
      </c>
      <c r="P32" s="125">
        <f t="shared" si="13"/>
        <v>0</v>
      </c>
      <c r="Q32" s="208">
        <f t="shared" si="13"/>
        <v>0</v>
      </c>
      <c r="R32" s="247">
        <f>IFERROR(INDEX(R$13:R$25,$D$1,0)/INDEX($U$13:$U$25,$D$1,0),0)</f>
        <v>0</v>
      </c>
      <c r="S32" s="140">
        <f>IFERROR(INDEX(S$13:S$25,$D$1,0)/INDEX($U$13:$U$25,$D$1,0),0)</f>
        <v>0</v>
      </c>
      <c r="T32" s="248">
        <f>IFERROR(INDEX(T$13:T$25,$D$1,0)/INDEX($U$13:$U$25,$D$1,0),0)</f>
        <v>0</v>
      </c>
      <c r="U32" s="230" t="s">
        <v>11</v>
      </c>
      <c r="W32" s="24"/>
    </row>
    <row r="33" spans="2:24" ht="16.5" customHeight="1" outlineLevel="1" x14ac:dyDescent="0.2">
      <c r="B33" s="315" t="s">
        <v>12</v>
      </c>
      <c r="C33" s="316">
        <v>0</v>
      </c>
      <c r="D33" s="173">
        <f>IF(D$27=0,0,IF(D$9&lt;=$D$2,D32-D11,D32-D11))</f>
        <v>0</v>
      </c>
      <c r="E33" s="85">
        <f t="shared" ref="E33:L33" si="14">IF(E$27=0,0,IF(E$9&lt;=$D$2,E32-E11,E32-E11))</f>
        <v>0</v>
      </c>
      <c r="F33" s="85">
        <f t="shared" si="14"/>
        <v>0</v>
      </c>
      <c r="G33" s="85">
        <f t="shared" si="14"/>
        <v>0</v>
      </c>
      <c r="H33" s="173">
        <f t="shared" si="14"/>
        <v>0</v>
      </c>
      <c r="I33" s="85">
        <f t="shared" si="14"/>
        <v>0</v>
      </c>
      <c r="J33" s="85">
        <f t="shared" si="14"/>
        <v>0</v>
      </c>
      <c r="K33" s="85">
        <f t="shared" si="14"/>
        <v>0</v>
      </c>
      <c r="L33" s="85">
        <f t="shared" si="14"/>
        <v>0</v>
      </c>
      <c r="M33" s="173">
        <f>IF(M$27=0,0,IF(M$9&lt;=$D$2,M32-M11,M32-M11))</f>
        <v>0</v>
      </c>
      <c r="N33" s="85">
        <f>IF(N$27=0,0,IF(N$9&lt;=$D$2,N32-N11,N32-N11))</f>
        <v>0</v>
      </c>
      <c r="O33" s="85">
        <f>IF(O$27=0,0,IF(O$9&lt;=$D$2,O32-O11,O32-O11))</f>
        <v>0</v>
      </c>
      <c r="P33" s="85">
        <f>IF(P$27=0,0,IF(P$9&lt;=$D$2,P32-P11,P32-P11))</f>
        <v>0</v>
      </c>
      <c r="Q33" s="210">
        <f>IF(Q$27=0,0,IF(Q$9&lt;=$D$2,Q32-Q11,Q32-Q11))</f>
        <v>0</v>
      </c>
      <c r="R33" s="249">
        <f>SL!R33</f>
        <v>0</v>
      </c>
      <c r="S33" s="89">
        <f>SL!S33</f>
        <v>0</v>
      </c>
      <c r="T33" s="250">
        <f>SL!T33</f>
        <v>0</v>
      </c>
      <c r="U33" s="231" t="s">
        <v>13</v>
      </c>
      <c r="W33" s="25"/>
    </row>
    <row r="34" spans="2:24" ht="17.399999999999999" outlineLevel="1" thickBot="1" x14ac:dyDescent="0.25">
      <c r="B34" s="317" t="s">
        <v>9</v>
      </c>
      <c r="C34" s="318">
        <v>0</v>
      </c>
      <c r="D34" s="175">
        <f>IF($D$2&lt;D$9,0,IF(AND(D11=0,D32=0),1,IF(AND(D11=0,D32&gt;0),2,IF(D32&lt;0,0,(D32/D11)))))</f>
        <v>1</v>
      </c>
      <c r="E34" s="127">
        <f t="shared" ref="E34:L34" si="15">IF($D$2&lt;E$9,0,IF(AND(E11=0,E32=0),1,IF(AND(E11=0,E32&gt;0),2,IF(E32&lt;0,0,(E32/E11)))))</f>
        <v>1</v>
      </c>
      <c r="F34" s="127">
        <f t="shared" si="15"/>
        <v>1</v>
      </c>
      <c r="G34" s="127">
        <f t="shared" si="15"/>
        <v>1</v>
      </c>
      <c r="H34" s="175">
        <f t="shared" si="15"/>
        <v>1</v>
      </c>
      <c r="I34" s="127">
        <f t="shared" si="15"/>
        <v>1</v>
      </c>
      <c r="J34" s="127">
        <f t="shared" si="15"/>
        <v>1</v>
      </c>
      <c r="K34" s="127">
        <f t="shared" si="15"/>
        <v>1</v>
      </c>
      <c r="L34" s="127">
        <f t="shared" si="15"/>
        <v>1</v>
      </c>
      <c r="M34" s="175">
        <f>IF($D$2&lt;M$9,0,IF(AND(M11=0,M32=0),1,IF(AND(M11=0,M32&gt;0),2,IF(M32&lt;0,0,(M32/M11)))))</f>
        <v>1</v>
      </c>
      <c r="N34" s="127">
        <f>IF($D$2&lt;N$9,0,IF(AND(N11=0,N32=0),1,IF(AND(N11=0,N32&gt;0),2,IF(N32&lt;0,0,(N32/N11)))))</f>
        <v>1</v>
      </c>
      <c r="O34" s="127">
        <f>IF($D$2&lt;O$9,0,IF(AND(O11=0,O32=0),1,IF(AND(O11=0,O32&gt;0),2,IF(O32&lt;0,0,(O32/O11)))))</f>
        <v>0</v>
      </c>
      <c r="P34" s="127">
        <f>IF($D$2&lt;P$9,0,IF(AND(P11=0,P32=0),1,IF(AND(P11=0,P32&gt;0),2,IF(P32&lt;0,0,(P32/P11)))))</f>
        <v>0</v>
      </c>
      <c r="Q34" s="212">
        <f>IF($D$2&lt;Q$9,0,IF(AND(Q11=0,Q32=0),1,IF(AND(Q11=0,Q32&gt;0),2,IF(Q32&lt;0,0,(Q32/Q11)))))</f>
        <v>0</v>
      </c>
      <c r="R34" s="251">
        <f>SL!R34</f>
        <v>0</v>
      </c>
      <c r="S34" s="141">
        <f>SL!S34</f>
        <v>0</v>
      </c>
      <c r="T34" s="252">
        <f>SL!T34</f>
        <v>0</v>
      </c>
      <c r="U34" s="232" t="s">
        <v>14</v>
      </c>
      <c r="W34" s="25"/>
    </row>
    <row r="35" spans="2:24" ht="16.8" outlineLevel="1" x14ac:dyDescent="0.2">
      <c r="B35" s="261" t="str">
        <f>'SI -Overall'!$B$35</f>
        <v>Fy Q3 2425</v>
      </c>
      <c r="C35" s="156"/>
      <c r="D35" s="182">
        <v>0</v>
      </c>
      <c r="E35" s="87">
        <v>0</v>
      </c>
      <c r="F35" s="87">
        <v>0.01</v>
      </c>
      <c r="G35" s="87">
        <v>0</v>
      </c>
      <c r="H35" s="182">
        <v>0.2</v>
      </c>
      <c r="I35" s="87">
        <v>0</v>
      </c>
      <c r="J35" s="87">
        <v>0.01</v>
      </c>
      <c r="K35" s="87">
        <v>0</v>
      </c>
      <c r="L35" s="87">
        <v>0</v>
      </c>
      <c r="M35" s="182">
        <v>0</v>
      </c>
      <c r="N35" s="87">
        <v>0</v>
      </c>
      <c r="O35" s="87">
        <v>0</v>
      </c>
      <c r="P35" s="87">
        <v>0</v>
      </c>
      <c r="Q35" s="220">
        <v>0</v>
      </c>
      <c r="R35" s="253">
        <f>SUM(D35:H35)</f>
        <v>0.21000000000000002</v>
      </c>
      <c r="S35" s="90">
        <f>SUM(I35:L35)</f>
        <v>0.01</v>
      </c>
      <c r="T35" s="233">
        <f>SUM(N35:Q35)</f>
        <v>0</v>
      </c>
      <c r="U35" s="233">
        <f>SUM(R35:T35)</f>
        <v>0.22000000000000003</v>
      </c>
      <c r="W35" s="25"/>
    </row>
    <row r="36" spans="2:24" ht="17.399999999999999" outlineLevel="1" thickBot="1" x14ac:dyDescent="0.25">
      <c r="B36" s="262" t="str">
        <f>'SI -Overall'!$B$36</f>
        <v>Fy Q4 2324</v>
      </c>
      <c r="C36" s="152"/>
      <c r="D36" s="183"/>
      <c r="E36" s="114"/>
      <c r="F36" s="114"/>
      <c r="G36" s="114"/>
      <c r="H36" s="183"/>
      <c r="I36" s="114"/>
      <c r="J36" s="114"/>
      <c r="K36" s="114"/>
      <c r="L36" s="114"/>
      <c r="M36" s="183"/>
      <c r="N36" s="108"/>
      <c r="O36" s="108"/>
      <c r="P36" s="108"/>
      <c r="Q36" s="222"/>
      <c r="R36" s="254">
        <f>SUM(D36:H36)</f>
        <v>0</v>
      </c>
      <c r="S36" s="116">
        <f>SUM(I36:L36)</f>
        <v>0</v>
      </c>
      <c r="T36" s="234">
        <f>SUM(N36:Q36)</f>
        <v>0</v>
      </c>
      <c r="U36" s="234">
        <f>SUM(R36:T36)</f>
        <v>0</v>
      </c>
      <c r="W36" s="25"/>
    </row>
    <row r="37" spans="2:24" ht="16.8" x14ac:dyDescent="0.2">
      <c r="B37" s="40"/>
      <c r="C37" s="41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8"/>
      <c r="T37" s="28"/>
      <c r="U37" s="28"/>
      <c r="V37" s="28"/>
      <c r="W37" s="28"/>
    </row>
    <row r="38" spans="2:24" ht="21.6" hidden="1" thickBot="1" x14ac:dyDescent="0.25">
      <c r="B38" s="312" t="s">
        <v>31</v>
      </c>
      <c r="C38" s="313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4"/>
      <c r="V38" s="29"/>
      <c r="W38" s="29"/>
    </row>
    <row r="39" spans="2:24" ht="16.8" hidden="1" x14ac:dyDescent="0.2">
      <c r="B39" s="117"/>
      <c r="C39" s="142" t="s">
        <v>0</v>
      </c>
      <c r="D39" s="153">
        <f t="shared" ref="D39:Q39" si="16">D$6</f>
        <v>1</v>
      </c>
      <c r="E39" s="118">
        <f t="shared" si="16"/>
        <v>1</v>
      </c>
      <c r="F39" s="118">
        <f t="shared" si="16"/>
        <v>1</v>
      </c>
      <c r="G39" s="118">
        <f t="shared" si="16"/>
        <v>1</v>
      </c>
      <c r="H39" s="154">
        <f t="shared" si="16"/>
        <v>2</v>
      </c>
      <c r="I39" s="153">
        <f t="shared" si="16"/>
        <v>2</v>
      </c>
      <c r="J39" s="118">
        <f t="shared" si="16"/>
        <v>2</v>
      </c>
      <c r="K39" s="118">
        <f t="shared" si="16"/>
        <v>2</v>
      </c>
      <c r="L39" s="154">
        <f t="shared" si="16"/>
        <v>2</v>
      </c>
      <c r="M39" s="76"/>
      <c r="N39" s="190">
        <v>3</v>
      </c>
      <c r="O39" s="191">
        <f t="shared" si="16"/>
        <v>3</v>
      </c>
      <c r="P39" s="191">
        <f t="shared" si="16"/>
        <v>3</v>
      </c>
      <c r="Q39" s="192">
        <f t="shared" si="16"/>
        <v>3</v>
      </c>
      <c r="R39" s="324">
        <v>1</v>
      </c>
      <c r="S39" s="320">
        <v>2</v>
      </c>
      <c r="T39" s="328">
        <v>3</v>
      </c>
      <c r="U39" s="328" t="s">
        <v>1</v>
      </c>
      <c r="V39" s="2"/>
      <c r="W39" s="2"/>
    </row>
    <row r="40" spans="2:24" ht="16.8" hidden="1" x14ac:dyDescent="0.2">
      <c r="B40" s="109"/>
      <c r="C40" s="143" t="s">
        <v>2</v>
      </c>
      <c r="D40" s="155">
        <f t="shared" ref="D40:Q40" si="17">D$7</f>
        <v>1</v>
      </c>
      <c r="E40" s="76">
        <f t="shared" si="17"/>
        <v>2</v>
      </c>
      <c r="F40" s="76">
        <f t="shared" si="17"/>
        <v>3</v>
      </c>
      <c r="G40" s="76">
        <f t="shared" si="17"/>
        <v>5</v>
      </c>
      <c r="H40" s="156">
        <f t="shared" si="17"/>
        <v>5</v>
      </c>
      <c r="I40" s="155">
        <f t="shared" si="17"/>
        <v>6</v>
      </c>
      <c r="J40" s="76">
        <f t="shared" si="17"/>
        <v>7</v>
      </c>
      <c r="K40" s="76">
        <f t="shared" si="17"/>
        <v>8</v>
      </c>
      <c r="L40" s="156">
        <f t="shared" si="17"/>
        <v>9</v>
      </c>
      <c r="M40" s="76"/>
      <c r="N40" s="193">
        <v>9</v>
      </c>
      <c r="O40" s="76">
        <f t="shared" si="17"/>
        <v>11</v>
      </c>
      <c r="P40" s="76">
        <f t="shared" si="17"/>
        <v>12</v>
      </c>
      <c r="Q40" s="194">
        <f t="shared" si="17"/>
        <v>13</v>
      </c>
      <c r="R40" s="325"/>
      <c r="S40" s="321"/>
      <c r="T40" s="329"/>
      <c r="U40" s="329"/>
      <c r="V40" s="2"/>
      <c r="W40" s="2"/>
    </row>
    <row r="41" spans="2:24" ht="16.8" hidden="1" x14ac:dyDescent="0.2">
      <c r="B41" s="109"/>
      <c r="C41" s="143" t="s">
        <v>3</v>
      </c>
      <c r="D41" s="157">
        <f>D$8</f>
        <v>45931</v>
      </c>
      <c r="E41" s="77">
        <f t="shared" ref="E41:Q41" si="18">E$8</f>
        <v>45936</v>
      </c>
      <c r="F41" s="77">
        <f t="shared" si="18"/>
        <v>45943</v>
      </c>
      <c r="G41" s="77">
        <f t="shared" si="18"/>
        <v>45957</v>
      </c>
      <c r="H41" s="158">
        <f t="shared" si="18"/>
        <v>45962</v>
      </c>
      <c r="I41" s="184">
        <f t="shared" si="18"/>
        <v>45964</v>
      </c>
      <c r="J41" s="77">
        <f t="shared" si="18"/>
        <v>45971</v>
      </c>
      <c r="K41" s="77">
        <f t="shared" si="18"/>
        <v>45978</v>
      </c>
      <c r="L41" s="158">
        <f t="shared" si="18"/>
        <v>45985</v>
      </c>
      <c r="M41" s="77"/>
      <c r="N41" s="195">
        <f t="shared" si="18"/>
        <v>45992</v>
      </c>
      <c r="O41" s="77">
        <f t="shared" si="18"/>
        <v>45999</v>
      </c>
      <c r="P41" s="77">
        <f t="shared" si="18"/>
        <v>46006</v>
      </c>
      <c r="Q41" s="196">
        <f t="shared" si="18"/>
        <v>46013</v>
      </c>
      <c r="R41" s="184">
        <f>D41</f>
        <v>45931</v>
      </c>
      <c r="S41" s="77">
        <f>I41</f>
        <v>45964</v>
      </c>
      <c r="T41" s="158">
        <f>N41</f>
        <v>45992</v>
      </c>
      <c r="U41" s="158">
        <f>D41</f>
        <v>45931</v>
      </c>
      <c r="V41" s="4"/>
      <c r="W41" s="4"/>
    </row>
    <row r="42" spans="2:24" ht="17.399999999999999" hidden="1" thickBot="1" x14ac:dyDescent="0.25">
      <c r="B42" s="119"/>
      <c r="C42" s="144" t="s">
        <v>4</v>
      </c>
      <c r="D42" s="159">
        <f>D$9</f>
        <v>45935</v>
      </c>
      <c r="E42" s="78">
        <f t="shared" ref="E42:Q42" si="19">E$9</f>
        <v>45942</v>
      </c>
      <c r="F42" s="78">
        <f t="shared" si="19"/>
        <v>45949</v>
      </c>
      <c r="G42" s="78">
        <f t="shared" si="19"/>
        <v>45961</v>
      </c>
      <c r="H42" s="160">
        <f t="shared" si="19"/>
        <v>45963</v>
      </c>
      <c r="I42" s="159">
        <f t="shared" si="19"/>
        <v>45970</v>
      </c>
      <c r="J42" s="78">
        <f t="shared" si="19"/>
        <v>45977</v>
      </c>
      <c r="K42" s="78">
        <f t="shared" si="19"/>
        <v>45984</v>
      </c>
      <c r="L42" s="160">
        <f t="shared" si="19"/>
        <v>45991</v>
      </c>
      <c r="M42" s="78"/>
      <c r="N42" s="197">
        <f t="shared" si="19"/>
        <v>45998</v>
      </c>
      <c r="O42" s="78">
        <f t="shared" si="19"/>
        <v>46005</v>
      </c>
      <c r="P42" s="78">
        <f t="shared" si="19"/>
        <v>46012</v>
      </c>
      <c r="Q42" s="198">
        <f t="shared" si="19"/>
        <v>46022</v>
      </c>
      <c r="R42" s="159">
        <f>H42</f>
        <v>45963</v>
      </c>
      <c r="S42" s="78">
        <f>L42</f>
        <v>45991</v>
      </c>
      <c r="T42" s="160">
        <f>Q42</f>
        <v>46022</v>
      </c>
      <c r="U42" s="160">
        <f>T42</f>
        <v>46022</v>
      </c>
      <c r="V42" s="4"/>
      <c r="W42" s="4"/>
    </row>
    <row r="43" spans="2:24" ht="16.8" hidden="1" x14ac:dyDescent="0.2">
      <c r="B43" s="121" t="s">
        <v>5</v>
      </c>
      <c r="C43" s="145" t="s">
        <v>2</v>
      </c>
      <c r="D43" s="161">
        <f>D38*$R$38</f>
        <v>0</v>
      </c>
      <c r="E43" s="122">
        <f>E38*$R$38</f>
        <v>0</v>
      </c>
      <c r="F43" s="122">
        <f>F38*$R$38</f>
        <v>0</v>
      </c>
      <c r="G43" s="122">
        <f>G38*$R$38</f>
        <v>0</v>
      </c>
      <c r="H43" s="162">
        <f>H38*$R$38</f>
        <v>0</v>
      </c>
      <c r="I43" s="161">
        <f>I38*$S$38</f>
        <v>0</v>
      </c>
      <c r="J43" s="122">
        <f>J38*$S$38</f>
        <v>0</v>
      </c>
      <c r="K43" s="122">
        <f>K38*$S$38</f>
        <v>0</v>
      </c>
      <c r="L43" s="162">
        <f>L38*$S$38</f>
        <v>0</v>
      </c>
      <c r="M43" s="122"/>
      <c r="N43" s="199">
        <f>N38*$S$38</f>
        <v>0</v>
      </c>
      <c r="O43" s="122">
        <f>O38*$T$38</f>
        <v>0</v>
      </c>
      <c r="P43" s="122">
        <f>P38*$T$38</f>
        <v>0</v>
      </c>
      <c r="Q43" s="200">
        <f>Q38*$T$38</f>
        <v>0</v>
      </c>
      <c r="R43" s="235">
        <f>SUMIF($D$6:$Q$6,R$6,$D43:$Q43)</f>
        <v>0</v>
      </c>
      <c r="S43" s="123">
        <f>SUMIF($D$6:$Q$6,S$6,$D43:$Q43)</f>
        <v>0</v>
      </c>
      <c r="T43" s="223">
        <f>SUMIF($D$6:$Q$6,T$6,$D43:$Q43)</f>
        <v>0</v>
      </c>
      <c r="U43" s="223">
        <f>SUM(R43:T43)</f>
        <v>0</v>
      </c>
      <c r="V43" s="19"/>
      <c r="W43" s="19"/>
    </row>
    <row r="44" spans="2:24" s="2" customFormat="1" ht="17.399999999999999" hidden="1" thickBot="1" x14ac:dyDescent="0.25">
      <c r="B44" s="113"/>
      <c r="C44" s="146" t="s">
        <v>6</v>
      </c>
      <c r="D44" s="163">
        <f>D43</f>
        <v>0</v>
      </c>
      <c r="E44" s="79">
        <f>D44+E43</f>
        <v>0</v>
      </c>
      <c r="F44" s="79">
        <f t="shared" ref="F44:Q44" si="20">E44+F43</f>
        <v>0</v>
      </c>
      <c r="G44" s="79">
        <f t="shared" si="20"/>
        <v>0</v>
      </c>
      <c r="H44" s="164">
        <f t="shared" si="20"/>
        <v>0</v>
      </c>
      <c r="I44" s="163">
        <f t="shared" si="20"/>
        <v>0</v>
      </c>
      <c r="J44" s="79">
        <f t="shared" si="20"/>
        <v>0</v>
      </c>
      <c r="K44" s="79">
        <f t="shared" si="20"/>
        <v>0</v>
      </c>
      <c r="L44" s="164">
        <f t="shared" si="20"/>
        <v>0</v>
      </c>
      <c r="M44" s="79"/>
      <c r="N44" s="201">
        <f>L44+N43</f>
        <v>0</v>
      </c>
      <c r="O44" s="79">
        <f t="shared" si="20"/>
        <v>0</v>
      </c>
      <c r="P44" s="79">
        <f t="shared" si="20"/>
        <v>0</v>
      </c>
      <c r="Q44" s="202">
        <f t="shared" si="20"/>
        <v>0</v>
      </c>
      <c r="R44" s="236">
        <f>IFERROR(R43/$U43,0)</f>
        <v>0</v>
      </c>
      <c r="S44" s="124">
        <f>IFERROR(S43/$U43,0)</f>
        <v>0</v>
      </c>
      <c r="T44" s="237">
        <f>IFERROR(T43/$U43,0)</f>
        <v>0</v>
      </c>
      <c r="U44" s="224"/>
      <c r="V44" s="12"/>
      <c r="W44" s="12"/>
      <c r="X44" s="1"/>
    </row>
    <row r="45" spans="2:24" s="2" customFormat="1" ht="16.8" hidden="1" x14ac:dyDescent="0.2">
      <c r="B45" s="120"/>
      <c r="C45" s="147">
        <v>0</v>
      </c>
      <c r="D45" s="165"/>
      <c r="E45" s="80"/>
      <c r="F45" s="80"/>
      <c r="G45" s="80"/>
      <c r="H45" s="166"/>
      <c r="I45" s="185"/>
      <c r="J45" s="80"/>
      <c r="K45" s="80"/>
      <c r="L45" s="186"/>
      <c r="M45" s="80"/>
      <c r="N45" s="203"/>
      <c r="O45" s="80"/>
      <c r="P45" s="80"/>
      <c r="Q45" s="204"/>
      <c r="R45" s="238">
        <f t="shared" ref="R45:T58" si="21">SUMIF($D$6:$Q$6,R$6,$D45:$Q45)</f>
        <v>0</v>
      </c>
      <c r="S45" s="82">
        <f t="shared" si="21"/>
        <v>0</v>
      </c>
      <c r="T45" s="110">
        <f t="shared" si="21"/>
        <v>0</v>
      </c>
      <c r="U45" s="110">
        <f>SUM(R45:T45)</f>
        <v>0</v>
      </c>
      <c r="V45" s="15"/>
      <c r="W45" s="15"/>
      <c r="X45" s="1"/>
    </row>
    <row r="46" spans="2:24" s="2" customFormat="1" ht="16.8" hidden="1" x14ac:dyDescent="0.2">
      <c r="B46" s="111" t="s">
        <v>2</v>
      </c>
      <c r="C46" s="148">
        <v>1</v>
      </c>
      <c r="D46" s="167"/>
      <c r="E46" s="80"/>
      <c r="F46" s="80"/>
      <c r="G46" s="80"/>
      <c r="H46" s="166"/>
      <c r="I46" s="185"/>
      <c r="J46" s="80"/>
      <c r="K46" s="80"/>
      <c r="L46" s="186"/>
      <c r="M46" s="80"/>
      <c r="N46" s="203"/>
      <c r="O46" s="80"/>
      <c r="P46" s="80"/>
      <c r="Q46" s="204"/>
      <c r="R46" s="238">
        <f t="shared" si="21"/>
        <v>0</v>
      </c>
      <c r="S46" s="82">
        <f t="shared" si="21"/>
        <v>0</v>
      </c>
      <c r="T46" s="110">
        <f t="shared" si="21"/>
        <v>0</v>
      </c>
      <c r="U46" s="110">
        <f>SUM(R46:T46)</f>
        <v>0</v>
      </c>
      <c r="V46" s="15"/>
      <c r="W46" s="15"/>
      <c r="X46" s="1"/>
    </row>
    <row r="47" spans="2:24" s="2" customFormat="1" ht="16.8" hidden="1" x14ac:dyDescent="0.2">
      <c r="B47" s="111"/>
      <c r="C47" s="148">
        <v>2</v>
      </c>
      <c r="D47" s="169">
        <f t="shared" ref="D47:N58" si="22">IF($C47&lt;=$C$32,D46,0)</f>
        <v>0</v>
      </c>
      <c r="E47" s="83"/>
      <c r="F47" s="80"/>
      <c r="G47" s="80"/>
      <c r="H47" s="166"/>
      <c r="I47" s="185"/>
      <c r="J47" s="80"/>
      <c r="K47" s="80"/>
      <c r="L47" s="186"/>
      <c r="M47" s="80"/>
      <c r="N47" s="203"/>
      <c r="O47" s="80"/>
      <c r="P47" s="80"/>
      <c r="Q47" s="204"/>
      <c r="R47" s="238">
        <f t="shared" si="21"/>
        <v>0</v>
      </c>
      <c r="S47" s="82">
        <f t="shared" si="21"/>
        <v>0</v>
      </c>
      <c r="T47" s="110">
        <f t="shared" si="21"/>
        <v>0</v>
      </c>
      <c r="U47" s="110">
        <f t="shared" ref="U47:U58" si="23">SUM(R47:T47)</f>
        <v>0</v>
      </c>
      <c r="V47" s="15"/>
      <c r="W47" s="15"/>
      <c r="X47" s="1"/>
    </row>
    <row r="48" spans="2:24" s="2" customFormat="1" ht="16.8" hidden="1" x14ac:dyDescent="0.2">
      <c r="B48" s="111"/>
      <c r="C48" s="148">
        <v>3</v>
      </c>
      <c r="D48" s="169">
        <f t="shared" si="22"/>
        <v>0</v>
      </c>
      <c r="E48" s="103">
        <f t="shared" si="22"/>
        <v>0</v>
      </c>
      <c r="F48" s="83"/>
      <c r="G48" s="81"/>
      <c r="H48" s="166"/>
      <c r="I48" s="185"/>
      <c r="J48" s="80"/>
      <c r="K48" s="80"/>
      <c r="L48" s="186"/>
      <c r="M48" s="80"/>
      <c r="N48" s="203"/>
      <c r="O48" s="80"/>
      <c r="P48" s="80"/>
      <c r="Q48" s="204"/>
      <c r="R48" s="239">
        <f t="shared" si="21"/>
        <v>0</v>
      </c>
      <c r="S48" s="84">
        <f t="shared" si="21"/>
        <v>0</v>
      </c>
      <c r="T48" s="112">
        <f t="shared" si="21"/>
        <v>0</v>
      </c>
      <c r="U48" s="112">
        <f t="shared" si="23"/>
        <v>0</v>
      </c>
      <c r="V48" s="15"/>
      <c r="W48" s="15"/>
      <c r="X48" s="1"/>
    </row>
    <row r="49" spans="2:25" s="2" customFormat="1" ht="16.8" hidden="1" x14ac:dyDescent="0.2">
      <c r="B49" s="111"/>
      <c r="C49" s="148">
        <v>4</v>
      </c>
      <c r="D49" s="169">
        <f t="shared" si="22"/>
        <v>0</v>
      </c>
      <c r="E49" s="103">
        <f t="shared" si="22"/>
        <v>0</v>
      </c>
      <c r="F49" s="103">
        <f t="shared" si="22"/>
        <v>0</v>
      </c>
      <c r="G49" s="83"/>
      <c r="H49" s="166"/>
      <c r="I49" s="185"/>
      <c r="J49" s="80"/>
      <c r="K49" s="80"/>
      <c r="L49" s="186"/>
      <c r="M49" s="80"/>
      <c r="N49" s="203"/>
      <c r="O49" s="80"/>
      <c r="P49" s="80"/>
      <c r="Q49" s="204"/>
      <c r="R49" s="239">
        <f t="shared" si="21"/>
        <v>0</v>
      </c>
      <c r="S49" s="84">
        <f t="shared" si="21"/>
        <v>0</v>
      </c>
      <c r="T49" s="112">
        <f t="shared" si="21"/>
        <v>0</v>
      </c>
      <c r="U49" s="112">
        <f t="shared" si="23"/>
        <v>0</v>
      </c>
      <c r="V49" s="15"/>
      <c r="W49" s="15"/>
      <c r="X49" s="1"/>
    </row>
    <row r="50" spans="2:25" s="2" customFormat="1" ht="16.8" hidden="1" x14ac:dyDescent="0.2">
      <c r="B50" s="111"/>
      <c r="C50" s="148">
        <v>5</v>
      </c>
      <c r="D50" s="169">
        <f t="shared" si="22"/>
        <v>0</v>
      </c>
      <c r="E50" s="103">
        <f t="shared" si="22"/>
        <v>0</v>
      </c>
      <c r="F50" s="103">
        <f t="shared" si="22"/>
        <v>0</v>
      </c>
      <c r="G50" s="103">
        <f t="shared" si="22"/>
        <v>0</v>
      </c>
      <c r="H50" s="168"/>
      <c r="I50" s="185"/>
      <c r="J50" s="80"/>
      <c r="K50" s="80"/>
      <c r="L50" s="186"/>
      <c r="M50" s="80"/>
      <c r="N50" s="203"/>
      <c r="O50" s="80"/>
      <c r="P50" s="80"/>
      <c r="Q50" s="204"/>
      <c r="R50" s="239">
        <f t="shared" si="21"/>
        <v>0</v>
      </c>
      <c r="S50" s="84">
        <f t="shared" si="21"/>
        <v>0</v>
      </c>
      <c r="T50" s="112">
        <f t="shared" si="21"/>
        <v>0</v>
      </c>
      <c r="U50" s="112">
        <f t="shared" si="23"/>
        <v>0</v>
      </c>
      <c r="V50" s="15"/>
      <c r="W50" s="15"/>
      <c r="X50" s="1"/>
    </row>
    <row r="51" spans="2:25" s="2" customFormat="1" ht="16.8" hidden="1" x14ac:dyDescent="0.2">
      <c r="B51" s="111"/>
      <c r="C51" s="148">
        <v>6</v>
      </c>
      <c r="D51" s="169">
        <f t="shared" si="22"/>
        <v>0</v>
      </c>
      <c r="E51" s="103">
        <f t="shared" si="22"/>
        <v>0</v>
      </c>
      <c r="F51" s="103">
        <f t="shared" si="22"/>
        <v>0</v>
      </c>
      <c r="G51" s="103">
        <f t="shared" si="22"/>
        <v>0</v>
      </c>
      <c r="H51" s="170">
        <f t="shared" si="22"/>
        <v>0</v>
      </c>
      <c r="I51" s="167"/>
      <c r="J51" s="80"/>
      <c r="K51" s="80"/>
      <c r="L51" s="186"/>
      <c r="M51" s="80"/>
      <c r="N51" s="203"/>
      <c r="O51" s="80"/>
      <c r="P51" s="80"/>
      <c r="Q51" s="204"/>
      <c r="R51" s="239">
        <f t="shared" si="21"/>
        <v>0</v>
      </c>
      <c r="S51" s="84">
        <f t="shared" si="21"/>
        <v>0</v>
      </c>
      <c r="T51" s="112">
        <f t="shared" si="21"/>
        <v>0</v>
      </c>
      <c r="U51" s="112">
        <f t="shared" si="23"/>
        <v>0</v>
      </c>
      <c r="V51" s="14"/>
      <c r="W51" s="14"/>
      <c r="X51" s="1"/>
    </row>
    <row r="52" spans="2:25" s="2" customFormat="1" ht="16.8" hidden="1" x14ac:dyDescent="0.2">
      <c r="B52" s="111"/>
      <c r="C52" s="148">
        <v>7</v>
      </c>
      <c r="D52" s="169">
        <f t="shared" si="22"/>
        <v>0</v>
      </c>
      <c r="E52" s="103">
        <f t="shared" si="22"/>
        <v>0</v>
      </c>
      <c r="F52" s="103">
        <f t="shared" si="22"/>
        <v>0</v>
      </c>
      <c r="G52" s="103">
        <f t="shared" si="22"/>
        <v>0</v>
      </c>
      <c r="H52" s="170">
        <f t="shared" si="22"/>
        <v>0</v>
      </c>
      <c r="I52" s="169">
        <f t="shared" si="22"/>
        <v>0</v>
      </c>
      <c r="J52" s="83"/>
      <c r="K52" s="80"/>
      <c r="L52" s="186"/>
      <c r="M52" s="80"/>
      <c r="N52" s="203"/>
      <c r="O52" s="80"/>
      <c r="P52" s="80"/>
      <c r="Q52" s="204"/>
      <c r="R52" s="239">
        <f t="shared" si="21"/>
        <v>0</v>
      </c>
      <c r="S52" s="84">
        <f t="shared" si="21"/>
        <v>0</v>
      </c>
      <c r="T52" s="112">
        <f t="shared" si="21"/>
        <v>0</v>
      </c>
      <c r="U52" s="112">
        <f t="shared" si="23"/>
        <v>0</v>
      </c>
      <c r="V52" s="14"/>
      <c r="W52" s="14"/>
      <c r="X52" s="30"/>
      <c r="Y52" s="31"/>
    </row>
    <row r="53" spans="2:25" s="2" customFormat="1" ht="16.8" hidden="1" x14ac:dyDescent="0.2">
      <c r="B53" s="111"/>
      <c r="C53" s="148">
        <v>8</v>
      </c>
      <c r="D53" s="169">
        <f t="shared" si="22"/>
        <v>0</v>
      </c>
      <c r="E53" s="103">
        <f t="shared" si="22"/>
        <v>0</v>
      </c>
      <c r="F53" s="103">
        <f t="shared" si="22"/>
        <v>0</v>
      </c>
      <c r="G53" s="103">
        <f t="shared" si="22"/>
        <v>0</v>
      </c>
      <c r="H53" s="170">
        <f t="shared" si="22"/>
        <v>0</v>
      </c>
      <c r="I53" s="169">
        <f t="shared" si="22"/>
        <v>0</v>
      </c>
      <c r="J53" s="103">
        <f t="shared" si="22"/>
        <v>0</v>
      </c>
      <c r="K53" s="83"/>
      <c r="L53" s="186"/>
      <c r="M53" s="80"/>
      <c r="N53" s="203"/>
      <c r="O53" s="80"/>
      <c r="P53" s="80"/>
      <c r="Q53" s="204"/>
      <c r="R53" s="239">
        <f t="shared" si="21"/>
        <v>0</v>
      </c>
      <c r="S53" s="84">
        <f t="shared" si="21"/>
        <v>0</v>
      </c>
      <c r="T53" s="112">
        <f t="shared" si="21"/>
        <v>0</v>
      </c>
      <c r="U53" s="112">
        <f t="shared" si="23"/>
        <v>0</v>
      </c>
      <c r="V53" s="14"/>
      <c r="W53" s="14"/>
      <c r="X53" s="1"/>
      <c r="Y53" s="31"/>
    </row>
    <row r="54" spans="2:25" s="2" customFormat="1" ht="16.8" hidden="1" x14ac:dyDescent="0.2">
      <c r="B54" s="111"/>
      <c r="C54" s="148">
        <v>9</v>
      </c>
      <c r="D54" s="169">
        <f t="shared" si="22"/>
        <v>0</v>
      </c>
      <c r="E54" s="103">
        <f t="shared" si="22"/>
        <v>0</v>
      </c>
      <c r="F54" s="103">
        <f t="shared" si="22"/>
        <v>0</v>
      </c>
      <c r="G54" s="103">
        <f t="shared" si="22"/>
        <v>0</v>
      </c>
      <c r="H54" s="170">
        <f t="shared" si="22"/>
        <v>0</v>
      </c>
      <c r="I54" s="169">
        <f t="shared" si="22"/>
        <v>0</v>
      </c>
      <c r="J54" s="103">
        <f t="shared" si="22"/>
        <v>0</v>
      </c>
      <c r="K54" s="103">
        <f t="shared" si="22"/>
        <v>0</v>
      </c>
      <c r="L54" s="83"/>
      <c r="M54" s="83"/>
      <c r="N54" s="203"/>
      <c r="O54" s="80"/>
      <c r="P54" s="80"/>
      <c r="Q54" s="204"/>
      <c r="R54" s="239">
        <f t="shared" si="21"/>
        <v>0</v>
      </c>
      <c r="S54" s="84">
        <f t="shared" si="21"/>
        <v>0</v>
      </c>
      <c r="T54" s="112">
        <f t="shared" si="21"/>
        <v>0</v>
      </c>
      <c r="U54" s="112">
        <f t="shared" si="23"/>
        <v>0</v>
      </c>
      <c r="V54" s="14"/>
      <c r="W54" s="14"/>
      <c r="X54" s="30"/>
      <c r="Y54" s="31"/>
    </row>
    <row r="55" spans="2:25" s="2" customFormat="1" ht="16.8" hidden="1" x14ac:dyDescent="0.2">
      <c r="B55" s="111"/>
      <c r="C55" s="148">
        <v>10</v>
      </c>
      <c r="D55" s="169">
        <f t="shared" si="22"/>
        <v>0</v>
      </c>
      <c r="E55" s="103">
        <f t="shared" si="22"/>
        <v>0</v>
      </c>
      <c r="F55" s="103">
        <f t="shared" si="22"/>
        <v>0</v>
      </c>
      <c r="G55" s="103">
        <f t="shared" si="22"/>
        <v>0</v>
      </c>
      <c r="H55" s="170">
        <f t="shared" si="22"/>
        <v>0</v>
      </c>
      <c r="I55" s="169">
        <f t="shared" si="22"/>
        <v>0</v>
      </c>
      <c r="J55" s="103">
        <f t="shared" si="22"/>
        <v>0</v>
      </c>
      <c r="K55" s="103">
        <f t="shared" si="22"/>
        <v>0</v>
      </c>
      <c r="L55" s="170">
        <f t="shared" si="22"/>
        <v>0</v>
      </c>
      <c r="M55" s="103"/>
      <c r="N55" s="83"/>
      <c r="O55" s="80"/>
      <c r="P55" s="80"/>
      <c r="Q55" s="204"/>
      <c r="R55" s="239">
        <f t="shared" si="21"/>
        <v>0</v>
      </c>
      <c r="S55" s="84">
        <f t="shared" si="21"/>
        <v>0</v>
      </c>
      <c r="T55" s="112">
        <f t="shared" si="21"/>
        <v>0</v>
      </c>
      <c r="U55" s="112">
        <f t="shared" si="23"/>
        <v>0</v>
      </c>
      <c r="V55" s="14"/>
      <c r="W55" s="14"/>
      <c r="X55" s="1"/>
      <c r="Y55" s="31"/>
    </row>
    <row r="56" spans="2:25" s="2" customFormat="1" ht="16.8" hidden="1" x14ac:dyDescent="0.2">
      <c r="B56" s="111"/>
      <c r="C56" s="148">
        <v>11</v>
      </c>
      <c r="D56" s="169">
        <f t="shared" si="22"/>
        <v>0</v>
      </c>
      <c r="E56" s="103">
        <f t="shared" si="22"/>
        <v>0</v>
      </c>
      <c r="F56" s="103">
        <f t="shared" si="22"/>
        <v>0</v>
      </c>
      <c r="G56" s="103">
        <f t="shared" si="22"/>
        <v>0</v>
      </c>
      <c r="H56" s="170">
        <f t="shared" si="22"/>
        <v>0</v>
      </c>
      <c r="I56" s="169">
        <f t="shared" si="22"/>
        <v>0</v>
      </c>
      <c r="J56" s="103">
        <f t="shared" si="22"/>
        <v>0</v>
      </c>
      <c r="K56" s="103">
        <f t="shared" si="22"/>
        <v>0</v>
      </c>
      <c r="L56" s="170">
        <f t="shared" si="22"/>
        <v>0</v>
      </c>
      <c r="M56" s="103"/>
      <c r="N56" s="205">
        <f t="shared" si="22"/>
        <v>0</v>
      </c>
      <c r="O56" s="83"/>
      <c r="P56" s="80"/>
      <c r="Q56" s="204"/>
      <c r="R56" s="239">
        <f t="shared" si="21"/>
        <v>0</v>
      </c>
      <c r="S56" s="84">
        <f t="shared" si="21"/>
        <v>0</v>
      </c>
      <c r="T56" s="112">
        <f t="shared" si="21"/>
        <v>0</v>
      </c>
      <c r="U56" s="112">
        <f t="shared" si="23"/>
        <v>0</v>
      </c>
      <c r="V56" s="14"/>
      <c r="W56" s="14"/>
      <c r="X56" s="32"/>
      <c r="Y56" s="31"/>
    </row>
    <row r="57" spans="2:25" s="2" customFormat="1" ht="16.8" hidden="1" x14ac:dyDescent="0.2">
      <c r="B57" s="111"/>
      <c r="C57" s="148">
        <v>12</v>
      </c>
      <c r="D57" s="169">
        <f t="shared" si="22"/>
        <v>0</v>
      </c>
      <c r="E57" s="103">
        <f t="shared" si="22"/>
        <v>0</v>
      </c>
      <c r="F57" s="103">
        <f t="shared" si="22"/>
        <v>0</v>
      </c>
      <c r="G57" s="103">
        <f t="shared" si="22"/>
        <v>0</v>
      </c>
      <c r="H57" s="170">
        <f t="shared" si="22"/>
        <v>0</v>
      </c>
      <c r="I57" s="169">
        <f t="shared" si="22"/>
        <v>0</v>
      </c>
      <c r="J57" s="103">
        <f t="shared" si="22"/>
        <v>0</v>
      </c>
      <c r="K57" s="103">
        <f t="shared" si="22"/>
        <v>0</v>
      </c>
      <c r="L57" s="170">
        <f t="shared" si="22"/>
        <v>0</v>
      </c>
      <c r="M57" s="103"/>
      <c r="N57" s="205">
        <f t="shared" si="22"/>
        <v>0</v>
      </c>
      <c r="O57" s="103">
        <f>IF($C57&lt;=$C$32,O56,0)</f>
        <v>0</v>
      </c>
      <c r="P57" s="83"/>
      <c r="Q57" s="204"/>
      <c r="R57" s="239">
        <f t="shared" si="21"/>
        <v>0</v>
      </c>
      <c r="S57" s="84">
        <f t="shared" si="21"/>
        <v>0</v>
      </c>
      <c r="T57" s="112">
        <f t="shared" si="21"/>
        <v>0</v>
      </c>
      <c r="U57" s="112">
        <f>SUM(R57:T57)</f>
        <v>0</v>
      </c>
      <c r="V57" s="14"/>
      <c r="W57" s="14"/>
      <c r="X57" s="1"/>
    </row>
    <row r="58" spans="2:25" s="2" customFormat="1" ht="17.399999999999999" hidden="1" thickBot="1" x14ac:dyDescent="0.25">
      <c r="B58" s="111"/>
      <c r="C58" s="148">
        <v>13</v>
      </c>
      <c r="D58" s="169">
        <f t="shared" si="22"/>
        <v>0</v>
      </c>
      <c r="E58" s="103">
        <f t="shared" si="22"/>
        <v>0</v>
      </c>
      <c r="F58" s="103">
        <f t="shared" si="22"/>
        <v>0</v>
      </c>
      <c r="G58" s="103">
        <f t="shared" si="22"/>
        <v>0</v>
      </c>
      <c r="H58" s="170">
        <f t="shared" si="22"/>
        <v>0</v>
      </c>
      <c r="I58" s="169">
        <f t="shared" si="22"/>
        <v>0</v>
      </c>
      <c r="J58" s="103">
        <f t="shared" si="22"/>
        <v>0</v>
      </c>
      <c r="K58" s="103">
        <f t="shared" si="22"/>
        <v>0</v>
      </c>
      <c r="L58" s="170">
        <f t="shared" si="22"/>
        <v>0</v>
      </c>
      <c r="M58" s="103"/>
      <c r="N58" s="205">
        <f t="shared" si="22"/>
        <v>0</v>
      </c>
      <c r="O58" s="103">
        <f>IF($C58&lt;=$C$32,O57,0)</f>
        <v>0</v>
      </c>
      <c r="P58" s="103">
        <f>IF($C58&lt;=$C$32,P57,0)</f>
        <v>0</v>
      </c>
      <c r="Q58" s="206"/>
      <c r="R58" s="239">
        <f t="shared" si="21"/>
        <v>0</v>
      </c>
      <c r="S58" s="84">
        <f t="shared" si="21"/>
        <v>0</v>
      </c>
      <c r="T58" s="112">
        <f t="shared" si="21"/>
        <v>0</v>
      </c>
      <c r="U58" s="112">
        <f t="shared" si="23"/>
        <v>0</v>
      </c>
      <c r="V58" s="14"/>
      <c r="W58" s="14"/>
      <c r="X58" s="1"/>
      <c r="Y58" s="31"/>
    </row>
    <row r="59" spans="2:25" s="2" customFormat="1" ht="16.8" hidden="1" x14ac:dyDescent="0.2">
      <c r="B59" s="310" t="s">
        <v>7</v>
      </c>
      <c r="C59" s="311">
        <v>0</v>
      </c>
      <c r="D59" s="171">
        <f>INDEX($D$46:$D$58,MATCH($D$1,$C$46:$C$58,0))</f>
        <v>0</v>
      </c>
      <c r="E59" s="125">
        <f t="shared" ref="E59:U59" si="24">INDEX($D$46:$D$58,MATCH($D$1,$C$46:$C$58,0))</f>
        <v>0</v>
      </c>
      <c r="F59" s="125">
        <f t="shared" si="24"/>
        <v>0</v>
      </c>
      <c r="G59" s="125">
        <f t="shared" si="24"/>
        <v>0</v>
      </c>
      <c r="H59" s="172">
        <f t="shared" si="24"/>
        <v>0</v>
      </c>
      <c r="I59" s="171">
        <f t="shared" si="24"/>
        <v>0</v>
      </c>
      <c r="J59" s="125">
        <f t="shared" si="24"/>
        <v>0</v>
      </c>
      <c r="K59" s="125">
        <f t="shared" si="24"/>
        <v>0</v>
      </c>
      <c r="L59" s="172">
        <f t="shared" si="24"/>
        <v>0</v>
      </c>
      <c r="M59" s="125"/>
      <c r="N59" s="207">
        <f t="shared" si="24"/>
        <v>0</v>
      </c>
      <c r="O59" s="125">
        <f t="shared" si="24"/>
        <v>0</v>
      </c>
      <c r="P59" s="125">
        <f t="shared" si="24"/>
        <v>0</v>
      </c>
      <c r="Q59" s="208">
        <f t="shared" si="24"/>
        <v>0</v>
      </c>
      <c r="R59" s="240">
        <f t="shared" si="24"/>
        <v>0</v>
      </c>
      <c r="S59" s="126">
        <f t="shared" si="24"/>
        <v>0</v>
      </c>
      <c r="T59" s="225">
        <f t="shared" si="24"/>
        <v>0</v>
      </c>
      <c r="U59" s="225">
        <f t="shared" si="24"/>
        <v>0</v>
      </c>
      <c r="V59" s="19"/>
      <c r="W59" s="19"/>
      <c r="X59" s="1"/>
    </row>
    <row r="60" spans="2:25" s="2" customFormat="1" ht="16.5" hidden="1" customHeight="1" x14ac:dyDescent="0.2">
      <c r="B60" s="315" t="s">
        <v>8</v>
      </c>
      <c r="C60" s="319">
        <v>0</v>
      </c>
      <c r="D60" s="173">
        <f>IF(D$9&lt;=$D$2,D59-D43,0)</f>
        <v>0</v>
      </c>
      <c r="E60" s="85">
        <f t="shared" ref="E60:U60" si="25">IF(E$9&lt;=$D$2,E59-E43,0)</f>
        <v>0</v>
      </c>
      <c r="F60" s="85">
        <f t="shared" si="25"/>
        <v>0</v>
      </c>
      <c r="G60" s="85">
        <f t="shared" si="25"/>
        <v>0</v>
      </c>
      <c r="H60" s="174">
        <f t="shared" si="25"/>
        <v>0</v>
      </c>
      <c r="I60" s="173">
        <f t="shared" si="25"/>
        <v>0</v>
      </c>
      <c r="J60" s="85">
        <f t="shared" si="25"/>
        <v>0</v>
      </c>
      <c r="K60" s="85">
        <f t="shared" si="25"/>
        <v>0</v>
      </c>
      <c r="L60" s="174">
        <f t="shared" si="25"/>
        <v>0</v>
      </c>
      <c r="M60" s="85"/>
      <c r="N60" s="209">
        <f t="shared" si="25"/>
        <v>0</v>
      </c>
      <c r="O60" s="85">
        <f t="shared" si="25"/>
        <v>0</v>
      </c>
      <c r="P60" s="85">
        <f t="shared" si="25"/>
        <v>0</v>
      </c>
      <c r="Q60" s="210">
        <f t="shared" si="25"/>
        <v>0</v>
      </c>
      <c r="R60" s="241">
        <f t="shared" si="25"/>
        <v>0</v>
      </c>
      <c r="S60" s="86">
        <f t="shared" si="25"/>
        <v>0</v>
      </c>
      <c r="T60" s="226">
        <f t="shared" si="25"/>
        <v>0</v>
      </c>
      <c r="U60" s="226">
        <f t="shared" si="25"/>
        <v>0</v>
      </c>
      <c r="V60" s="20"/>
      <c r="W60" s="20"/>
      <c r="X60" s="1"/>
    </row>
    <row r="61" spans="2:25" s="2" customFormat="1" ht="16.5" hidden="1" customHeight="1" thickBot="1" x14ac:dyDescent="0.25">
      <c r="B61" s="317" t="s">
        <v>9</v>
      </c>
      <c r="C61" s="318">
        <v>0</v>
      </c>
      <c r="D61" s="175">
        <f>IF($D$2&lt;D$9,0,IF(AND(D43=0,D59=0),1,IF(AND(D43=0,D59&gt;0),2,IF(D59&lt;0,0,(D59/D43)))))</f>
        <v>1</v>
      </c>
      <c r="E61" s="127">
        <f t="shared" ref="E61:U61" si="26">IF($D$2&lt;E$9,0,IF(AND(E43=0,E59=0),1,IF(AND(E43=0,E59&gt;0),2,IF(E59&lt;0,0,(E59/E43)))))</f>
        <v>1</v>
      </c>
      <c r="F61" s="127">
        <f t="shared" si="26"/>
        <v>1</v>
      </c>
      <c r="G61" s="127">
        <f t="shared" si="26"/>
        <v>1</v>
      </c>
      <c r="H61" s="176">
        <f t="shared" si="26"/>
        <v>1</v>
      </c>
      <c r="I61" s="175">
        <f t="shared" si="26"/>
        <v>1</v>
      </c>
      <c r="J61" s="127">
        <f t="shared" si="26"/>
        <v>1</v>
      </c>
      <c r="K61" s="127">
        <f t="shared" si="26"/>
        <v>1</v>
      </c>
      <c r="L61" s="176">
        <f t="shared" si="26"/>
        <v>1</v>
      </c>
      <c r="M61" s="127"/>
      <c r="N61" s="211">
        <f t="shared" si="26"/>
        <v>1</v>
      </c>
      <c r="O61" s="127">
        <f t="shared" si="26"/>
        <v>0</v>
      </c>
      <c r="P61" s="127">
        <f t="shared" si="26"/>
        <v>0</v>
      </c>
      <c r="Q61" s="212">
        <f t="shared" si="26"/>
        <v>0</v>
      </c>
      <c r="R61" s="242">
        <f t="shared" si="26"/>
        <v>1</v>
      </c>
      <c r="S61" s="128">
        <f t="shared" si="26"/>
        <v>1</v>
      </c>
      <c r="T61" s="227">
        <f t="shared" si="26"/>
        <v>1</v>
      </c>
      <c r="U61" s="227">
        <f t="shared" si="26"/>
        <v>0</v>
      </c>
      <c r="V61" s="21"/>
      <c r="W61" s="21"/>
      <c r="X61" s="1"/>
    </row>
    <row r="62" spans="2:25" s="2" customFormat="1" ht="17.25" hidden="1" customHeight="1" x14ac:dyDescent="0.2">
      <c r="B62" s="129" t="str">
        <f>"Week "&amp;$D$1&amp;" View"</f>
        <v>Week 10 View</v>
      </c>
      <c r="C62" s="149"/>
      <c r="D62" s="177">
        <f>INDEX(D46:D58,MATCH($D$1,$C$13:$C$25,0))</f>
        <v>0</v>
      </c>
      <c r="E62" s="91">
        <f t="shared" ref="E62:U62" si="27">INDEX(E46:E58,MATCH($D$1,$C$13:$C$25,0))</f>
        <v>0</v>
      </c>
      <c r="F62" s="91">
        <f t="shared" si="27"/>
        <v>0</v>
      </c>
      <c r="G62" s="130">
        <f t="shared" si="27"/>
        <v>0</v>
      </c>
      <c r="H62" s="178">
        <f t="shared" si="27"/>
        <v>0</v>
      </c>
      <c r="I62" s="177">
        <f t="shared" si="27"/>
        <v>0</v>
      </c>
      <c r="J62" s="91">
        <f t="shared" si="27"/>
        <v>0</v>
      </c>
      <c r="K62" s="91">
        <f t="shared" si="27"/>
        <v>0</v>
      </c>
      <c r="L62" s="187">
        <f t="shared" si="27"/>
        <v>0</v>
      </c>
      <c r="M62" s="91"/>
      <c r="N62" s="213">
        <f t="shared" si="27"/>
        <v>0</v>
      </c>
      <c r="O62" s="91">
        <f t="shared" si="27"/>
        <v>0</v>
      </c>
      <c r="P62" s="91">
        <f t="shared" si="27"/>
        <v>0</v>
      </c>
      <c r="Q62" s="214">
        <f t="shared" si="27"/>
        <v>0</v>
      </c>
      <c r="R62" s="243">
        <f t="shared" si="27"/>
        <v>0</v>
      </c>
      <c r="S62" s="131">
        <f t="shared" si="27"/>
        <v>0</v>
      </c>
      <c r="T62" s="244">
        <f t="shared" si="27"/>
        <v>0</v>
      </c>
      <c r="U62" s="228">
        <f t="shared" si="27"/>
        <v>0</v>
      </c>
      <c r="V62" s="22"/>
      <c r="W62" s="22"/>
      <c r="X62" s="1"/>
    </row>
    <row r="63" spans="2:25" s="2" customFormat="1" ht="16.5" hidden="1" customHeight="1" thickBot="1" x14ac:dyDescent="0.25">
      <c r="B63" s="132" t="s">
        <v>23</v>
      </c>
      <c r="C63" s="150"/>
      <c r="D63" s="179">
        <f>IFERROR(D62/$R62,0)</f>
        <v>0</v>
      </c>
      <c r="E63" s="133">
        <f>IFERROR(E62/$R62,0)</f>
        <v>0</v>
      </c>
      <c r="F63" s="133">
        <f>IFERROR(F62/$R62,0)</f>
        <v>0</v>
      </c>
      <c r="G63" s="133">
        <f>IFERROR(G62/$R62,0)</f>
        <v>0</v>
      </c>
      <c r="H63" s="134">
        <f>IFERROR(H62/$R62,0)</f>
        <v>0</v>
      </c>
      <c r="I63" s="188">
        <f>IFERROR(I62/$S62,0)</f>
        <v>0</v>
      </c>
      <c r="J63" s="133">
        <f>IFERROR(J62/$S62,0)</f>
        <v>0</v>
      </c>
      <c r="K63" s="133">
        <f>IFERROR(K62/$S62,0)</f>
        <v>0</v>
      </c>
      <c r="L63" s="189">
        <f>IFERROR(L62/$S62,0)</f>
        <v>0</v>
      </c>
      <c r="M63" s="133"/>
      <c r="N63" s="215">
        <f>IFERROR(N62/$T62,0)</f>
        <v>0</v>
      </c>
      <c r="O63" s="133">
        <f>IFERROR(O62/$T62,0)</f>
        <v>0</v>
      </c>
      <c r="P63" s="133">
        <f>IFERROR(P62/$T62,0)</f>
        <v>0</v>
      </c>
      <c r="Q63" s="216">
        <f>IFERROR(Q62/$T62,0)</f>
        <v>0</v>
      </c>
      <c r="R63" s="179">
        <f>IFERROR(R62/$U62,0)</f>
        <v>0</v>
      </c>
      <c r="S63" s="133">
        <f>IFERROR(S62/$U62,0)</f>
        <v>0</v>
      </c>
      <c r="T63" s="189">
        <f>IFERROR(T62/$U62,0)</f>
        <v>0</v>
      </c>
      <c r="U63" s="229"/>
      <c r="V63" s="23"/>
      <c r="W63" s="23"/>
      <c r="X63" s="1"/>
    </row>
    <row r="64" spans="2:25" s="2" customFormat="1" ht="16.5" hidden="1" customHeight="1" thickBot="1" x14ac:dyDescent="0.25">
      <c r="B64" s="135" t="s">
        <v>24</v>
      </c>
      <c r="C64" s="151"/>
      <c r="D64" s="180"/>
      <c r="E64" s="136"/>
      <c r="F64" s="136"/>
      <c r="G64" s="136"/>
      <c r="H64" s="181">
        <f>SL!H31</f>
        <v>0</v>
      </c>
      <c r="I64" s="180"/>
      <c r="J64" s="136"/>
      <c r="K64" s="136"/>
      <c r="L64" s="181">
        <f>SL!L31</f>
        <v>0</v>
      </c>
      <c r="M64" s="278"/>
      <c r="N64" s="217"/>
      <c r="O64" s="136"/>
      <c r="P64" s="136"/>
      <c r="Q64" s="218">
        <f>SL!Q31</f>
        <v>0</v>
      </c>
      <c r="R64" s="245"/>
      <c r="S64" s="137"/>
      <c r="T64" s="246"/>
      <c r="U64" s="138"/>
      <c r="V64" s="23"/>
      <c r="W64" s="23"/>
      <c r="X64" s="1"/>
    </row>
    <row r="65" spans="2:27" s="2" customFormat="1" ht="17.25" hidden="1" customHeight="1" x14ac:dyDescent="0.2">
      <c r="B65" s="310" t="s">
        <v>10</v>
      </c>
      <c r="C65" s="311">
        <v>0</v>
      </c>
      <c r="D65" s="171">
        <f>IF(D$9&lt;=$D$2,D59,0)</f>
        <v>0</v>
      </c>
      <c r="E65" s="125">
        <f>IF(E$9&lt;=$D$2,E59+D65,0)</f>
        <v>0</v>
      </c>
      <c r="F65" s="125">
        <f t="shared" ref="F65:Q65" si="28">IF(F$9&lt;=$D$2,F59+E65,0)</f>
        <v>0</v>
      </c>
      <c r="G65" s="125">
        <f t="shared" si="28"/>
        <v>0</v>
      </c>
      <c r="H65" s="172">
        <f t="shared" si="28"/>
        <v>0</v>
      </c>
      <c r="I65" s="171">
        <f t="shared" si="28"/>
        <v>0</v>
      </c>
      <c r="J65" s="125">
        <f t="shared" si="28"/>
        <v>0</v>
      </c>
      <c r="K65" s="125">
        <f t="shared" si="28"/>
        <v>0</v>
      </c>
      <c r="L65" s="172">
        <f t="shared" si="28"/>
        <v>0</v>
      </c>
      <c r="M65" s="125"/>
      <c r="N65" s="207" t="e">
        <f>IF(N$9&lt;=$D$2,N59+#REF!,0)</f>
        <v>#REF!</v>
      </c>
      <c r="O65" s="125">
        <f t="shared" si="28"/>
        <v>0</v>
      </c>
      <c r="P65" s="125">
        <f t="shared" si="28"/>
        <v>0</v>
      </c>
      <c r="Q65" s="208">
        <f t="shared" si="28"/>
        <v>0</v>
      </c>
      <c r="R65" s="247">
        <f>IFERROR(INDEX(R$13:R$25,$D$1,0)/INDEX($U$13:$U$25,$D$1,0),0)</f>
        <v>0</v>
      </c>
      <c r="S65" s="140">
        <f>IFERROR(INDEX(S$13:S$25,$D$1,0)/INDEX($U$13:$U$25,$D$1,0),0)</f>
        <v>0</v>
      </c>
      <c r="T65" s="248">
        <f>IFERROR(INDEX(T$13:T$25,$D$1,0)/INDEX($U$13:$U$25,$D$1,0),0)</f>
        <v>0</v>
      </c>
      <c r="U65" s="230" t="s">
        <v>11</v>
      </c>
      <c r="V65" s="22"/>
      <c r="W65" s="22"/>
      <c r="X65" s="1"/>
    </row>
    <row r="66" spans="2:27" s="2" customFormat="1" ht="16.5" hidden="1" customHeight="1" outlineLevel="1" x14ac:dyDescent="0.2">
      <c r="B66" s="315" t="s">
        <v>12</v>
      </c>
      <c r="C66" s="316">
        <v>0</v>
      </c>
      <c r="D66" s="173">
        <f>IF(D$27=0,0,IF(D$9&lt;=$D$2,E65-D44,E65-D44))</f>
        <v>0</v>
      </c>
      <c r="E66" s="85">
        <f t="shared" ref="E66:P66" si="29">IF(E$27=0,0,IF(E$9&lt;=$D$2,F65-E44,F65-E44))</f>
        <v>0</v>
      </c>
      <c r="F66" s="85">
        <f t="shared" si="29"/>
        <v>0</v>
      </c>
      <c r="G66" s="85">
        <f t="shared" si="29"/>
        <v>0</v>
      </c>
      <c r="H66" s="174">
        <f t="shared" si="29"/>
        <v>0</v>
      </c>
      <c r="I66" s="173">
        <f t="shared" si="29"/>
        <v>0</v>
      </c>
      <c r="J66" s="85">
        <f t="shared" si="29"/>
        <v>0</v>
      </c>
      <c r="K66" s="85">
        <f t="shared" si="29"/>
        <v>0</v>
      </c>
      <c r="L66" s="174">
        <f>IF(L$27=0,0,IF(L$9&lt;=$D$2,#REF!-L44,#REF!-L44))</f>
        <v>0</v>
      </c>
      <c r="M66" s="85"/>
      <c r="N66" s="209">
        <f t="shared" si="29"/>
        <v>0</v>
      </c>
      <c r="O66" s="85">
        <f t="shared" si="29"/>
        <v>0</v>
      </c>
      <c r="P66" s="85">
        <f t="shared" si="29"/>
        <v>0</v>
      </c>
      <c r="Q66" s="210">
        <f>IF(Q$27=0,0,IF(Q$9&lt;=$D$2,#REF!-Q44,#REF!-Q44))</f>
        <v>0</v>
      </c>
      <c r="R66" s="249">
        <f>SL!R33</f>
        <v>0</v>
      </c>
      <c r="S66" s="89">
        <f>SL!S33</f>
        <v>0</v>
      </c>
      <c r="T66" s="250">
        <f>SL!T33</f>
        <v>0</v>
      </c>
      <c r="U66" s="231" t="s">
        <v>13</v>
      </c>
      <c r="V66"/>
      <c r="W66"/>
      <c r="X66"/>
    </row>
    <row r="67" spans="2:27" ht="17.399999999999999" hidden="1" outlineLevel="1" thickBot="1" x14ac:dyDescent="0.25">
      <c r="B67" s="317" t="s">
        <v>9</v>
      </c>
      <c r="C67" s="318">
        <v>0</v>
      </c>
      <c r="D67" s="175">
        <f>IF($D$2&lt;D$9,0,IF(AND(D44=0,D65=0),1,IF(AND(D44=0,D65&gt;0),2,IF(D65&lt;0,0,(D65/D44)))))</f>
        <v>1</v>
      </c>
      <c r="E67" s="127">
        <f t="shared" ref="E67:Q67" si="30">IF($D$2&lt;E$9,0,IF(AND(E44=0,E65=0),1,IF(AND(E44=0,E65&gt;0),2,IF(E65&lt;0,0,(E65/E44)))))</f>
        <v>1</v>
      </c>
      <c r="F67" s="127">
        <f t="shared" si="30"/>
        <v>1</v>
      </c>
      <c r="G67" s="127">
        <f t="shared" si="30"/>
        <v>1</v>
      </c>
      <c r="H67" s="176">
        <f t="shared" si="30"/>
        <v>1</v>
      </c>
      <c r="I67" s="175">
        <f t="shared" si="30"/>
        <v>1</v>
      </c>
      <c r="J67" s="127">
        <f t="shared" si="30"/>
        <v>1</v>
      </c>
      <c r="K67" s="127">
        <f t="shared" si="30"/>
        <v>1</v>
      </c>
      <c r="L67" s="176">
        <f t="shared" si="30"/>
        <v>1</v>
      </c>
      <c r="M67" s="127"/>
      <c r="N67" s="211" t="e">
        <f t="shared" si="30"/>
        <v>#REF!</v>
      </c>
      <c r="O67" s="127">
        <f t="shared" si="30"/>
        <v>0</v>
      </c>
      <c r="P67" s="127">
        <f t="shared" si="30"/>
        <v>0</v>
      </c>
      <c r="Q67" s="212">
        <f t="shared" si="30"/>
        <v>0</v>
      </c>
      <c r="R67" s="251">
        <f>SL!R34</f>
        <v>0</v>
      </c>
      <c r="S67" s="141">
        <f>SL!S34</f>
        <v>0</v>
      </c>
      <c r="T67" s="252">
        <f>SL!T34</f>
        <v>0</v>
      </c>
      <c r="U67" s="232" t="s">
        <v>14</v>
      </c>
      <c r="V67" s="25"/>
      <c r="W67" s="25"/>
    </row>
    <row r="68" spans="2:27" ht="16.8" hidden="1" outlineLevel="1" x14ac:dyDescent="0.2">
      <c r="B68" s="139" t="str">
        <f>B35</f>
        <v>Fy Q3 2425</v>
      </c>
      <c r="C68" s="156"/>
      <c r="D68" s="182"/>
      <c r="E68" s="87"/>
      <c r="F68" s="87"/>
      <c r="G68" s="87"/>
      <c r="H68" s="88"/>
      <c r="I68" s="182"/>
      <c r="J68" s="87"/>
      <c r="K68" s="87"/>
      <c r="L68" s="88"/>
      <c r="M68" s="87"/>
      <c r="N68" s="219"/>
      <c r="O68" s="87"/>
      <c r="P68" s="87"/>
      <c r="Q68" s="220"/>
      <c r="R68" s="253"/>
      <c r="S68" s="90"/>
      <c r="T68" s="233"/>
      <c r="U68" s="233"/>
      <c r="V68" s="25"/>
      <c r="W68" s="25"/>
    </row>
    <row r="69" spans="2:27" ht="17.399999999999999" hidden="1" outlineLevel="1" thickBot="1" x14ac:dyDescent="0.25">
      <c r="B69" s="255" t="str">
        <f>B36</f>
        <v>Fy Q4 2324</v>
      </c>
      <c r="C69" s="152"/>
      <c r="D69" s="183"/>
      <c r="E69" s="114"/>
      <c r="F69" s="114"/>
      <c r="G69" s="114"/>
      <c r="H69" s="115"/>
      <c r="I69" s="183"/>
      <c r="J69" s="114"/>
      <c r="K69" s="114"/>
      <c r="L69" s="115"/>
      <c r="M69" s="87"/>
      <c r="N69" s="221"/>
      <c r="O69" s="108"/>
      <c r="P69" s="108"/>
      <c r="Q69" s="222"/>
      <c r="R69" s="254"/>
      <c r="S69" s="116"/>
      <c r="T69" s="234"/>
      <c r="U69" s="234"/>
      <c r="V69" s="25"/>
      <c r="W69" s="25"/>
    </row>
    <row r="70" spans="2:27" ht="17.399999999999999" collapsed="1" thickBot="1" x14ac:dyDescent="0.25">
      <c r="B70" s="40"/>
      <c r="C70" s="41"/>
      <c r="D70" s="97">
        <v>0</v>
      </c>
      <c r="E70" s="97">
        <v>7.4367088607594931E-2</v>
      </c>
      <c r="F70" s="97">
        <v>0.18037974683544303</v>
      </c>
      <c r="G70" s="97">
        <v>0.21044303797468356</v>
      </c>
      <c r="H70" s="97">
        <v>0.53481012658227844</v>
      </c>
      <c r="I70" s="97">
        <v>0.15040650406504064</v>
      </c>
      <c r="J70" s="97">
        <v>0.17174796747967477</v>
      </c>
      <c r="K70" s="97">
        <v>0.20020325203252032</v>
      </c>
      <c r="L70" s="97">
        <v>0.47764227642276419</v>
      </c>
      <c r="M70" s="97"/>
      <c r="N70" s="97">
        <v>5.6364787840405321E-2</v>
      </c>
      <c r="O70" s="97">
        <v>0.1019632678910703</v>
      </c>
      <c r="P70" s="97">
        <v>0.13742875237492083</v>
      </c>
      <c r="Q70" s="97">
        <v>0.70424319189360352</v>
      </c>
      <c r="R70" s="97">
        <f>R$1*$U$70</f>
        <v>0.21</v>
      </c>
      <c r="S70" s="97">
        <f>S$1*$U$70</f>
        <v>0.32</v>
      </c>
      <c r="T70" s="97">
        <f>T$1*$U$70</f>
        <v>0.47</v>
      </c>
      <c r="U70" s="97">
        <v>1</v>
      </c>
      <c r="V70" s="28"/>
      <c r="W70" s="28"/>
    </row>
    <row r="71" spans="2:27" s="33" customFormat="1" ht="21.6" thickBot="1" x14ac:dyDescent="0.25">
      <c r="B71" s="312" t="s">
        <v>32</v>
      </c>
      <c r="C71" s="313"/>
      <c r="D71" s="313"/>
      <c r="E71" s="313"/>
      <c r="F71" s="313"/>
      <c r="G71" s="313"/>
      <c r="H71" s="313"/>
      <c r="I71" s="313"/>
      <c r="J71" s="313"/>
      <c r="K71" s="313"/>
      <c r="L71" s="313"/>
      <c r="M71" s="313"/>
      <c r="N71" s="313"/>
      <c r="O71" s="313"/>
      <c r="P71" s="313"/>
      <c r="Q71" s="313"/>
      <c r="R71" s="313"/>
      <c r="S71" s="313"/>
      <c r="T71" s="313"/>
      <c r="U71" s="314"/>
      <c r="V71" s="29"/>
      <c r="W71" s="29"/>
      <c r="Y71" s="34"/>
      <c r="Z71" s="34"/>
      <c r="AA71" s="34"/>
    </row>
    <row r="72" spans="2:27" ht="16.8" x14ac:dyDescent="0.2">
      <c r="B72" s="117"/>
      <c r="C72" s="142" t="s">
        <v>0</v>
      </c>
      <c r="D72" s="153">
        <f t="shared" ref="D72:Q72" si="31">D$6</f>
        <v>1</v>
      </c>
      <c r="E72" s="118">
        <f t="shared" si="31"/>
        <v>1</v>
      </c>
      <c r="F72" s="118">
        <f t="shared" si="31"/>
        <v>1</v>
      </c>
      <c r="G72" s="154">
        <f t="shared" si="31"/>
        <v>1</v>
      </c>
      <c r="H72" s="153">
        <f t="shared" si="31"/>
        <v>2</v>
      </c>
      <c r="I72" s="118">
        <f t="shared" si="31"/>
        <v>2</v>
      </c>
      <c r="J72" s="118">
        <f t="shared" si="31"/>
        <v>2</v>
      </c>
      <c r="K72" s="118">
        <f t="shared" si="31"/>
        <v>2</v>
      </c>
      <c r="L72" s="118">
        <f t="shared" si="31"/>
        <v>2</v>
      </c>
      <c r="M72" s="155">
        <v>3</v>
      </c>
      <c r="N72" s="191">
        <v>3</v>
      </c>
      <c r="O72" s="191">
        <f t="shared" si="31"/>
        <v>3</v>
      </c>
      <c r="P72" s="191">
        <f t="shared" si="31"/>
        <v>3</v>
      </c>
      <c r="Q72" s="192">
        <f t="shared" si="31"/>
        <v>3</v>
      </c>
      <c r="R72" s="324">
        <v>1</v>
      </c>
      <c r="S72" s="320">
        <v>2</v>
      </c>
      <c r="T72" s="328">
        <v>3</v>
      </c>
      <c r="U72" s="328" t="s">
        <v>1</v>
      </c>
      <c r="V72" s="2"/>
      <c r="W72" s="2"/>
    </row>
    <row r="73" spans="2:27" ht="16.8" x14ac:dyDescent="0.2">
      <c r="B73" s="109"/>
      <c r="C73" s="143" t="s">
        <v>2</v>
      </c>
      <c r="D73" s="155">
        <f t="shared" ref="D73:Q73" si="32">D$7</f>
        <v>1</v>
      </c>
      <c r="E73" s="76">
        <f t="shared" si="32"/>
        <v>2</v>
      </c>
      <c r="F73" s="76">
        <f t="shared" si="32"/>
        <v>3</v>
      </c>
      <c r="G73" s="156">
        <f t="shared" si="32"/>
        <v>5</v>
      </c>
      <c r="H73" s="155">
        <f t="shared" si="32"/>
        <v>5</v>
      </c>
      <c r="I73" s="76">
        <f t="shared" si="32"/>
        <v>6</v>
      </c>
      <c r="J73" s="76">
        <f t="shared" si="32"/>
        <v>7</v>
      </c>
      <c r="K73" s="76">
        <f t="shared" si="32"/>
        <v>8</v>
      </c>
      <c r="L73" s="76">
        <f t="shared" si="32"/>
        <v>9</v>
      </c>
      <c r="M73" s="155" t="str">
        <f t="shared" si="32"/>
        <v>9b</v>
      </c>
      <c r="N73" s="76">
        <v>9</v>
      </c>
      <c r="O73" s="76">
        <f t="shared" si="32"/>
        <v>11</v>
      </c>
      <c r="P73" s="76">
        <f t="shared" si="32"/>
        <v>12</v>
      </c>
      <c r="Q73" s="194">
        <f t="shared" si="32"/>
        <v>13</v>
      </c>
      <c r="R73" s="325"/>
      <c r="S73" s="321"/>
      <c r="T73" s="329"/>
      <c r="U73" s="329"/>
      <c r="V73" s="2"/>
      <c r="W73" s="2"/>
    </row>
    <row r="74" spans="2:27" ht="16.8" x14ac:dyDescent="0.2">
      <c r="B74" s="109"/>
      <c r="C74" s="143" t="s">
        <v>3</v>
      </c>
      <c r="D74" s="157">
        <f t="shared" ref="D74:Q74" si="33">D8</f>
        <v>45931</v>
      </c>
      <c r="E74" s="77">
        <f t="shared" si="33"/>
        <v>45936</v>
      </c>
      <c r="F74" s="77">
        <f t="shared" si="33"/>
        <v>45943</v>
      </c>
      <c r="G74" s="158">
        <f t="shared" si="33"/>
        <v>45957</v>
      </c>
      <c r="H74" s="184">
        <f t="shared" si="33"/>
        <v>45962</v>
      </c>
      <c r="I74" s="77">
        <f t="shared" si="33"/>
        <v>45964</v>
      </c>
      <c r="J74" s="77">
        <f t="shared" si="33"/>
        <v>45971</v>
      </c>
      <c r="K74" s="77">
        <f t="shared" si="33"/>
        <v>45978</v>
      </c>
      <c r="L74" s="77">
        <f t="shared" si="33"/>
        <v>45985</v>
      </c>
      <c r="M74" s="184">
        <f>M8</f>
        <v>45985</v>
      </c>
      <c r="N74" s="77">
        <f t="shared" si="33"/>
        <v>45992</v>
      </c>
      <c r="O74" s="77">
        <f t="shared" si="33"/>
        <v>45999</v>
      </c>
      <c r="P74" s="77">
        <f t="shared" si="33"/>
        <v>46006</v>
      </c>
      <c r="Q74" s="196">
        <f t="shared" si="33"/>
        <v>46013</v>
      </c>
      <c r="R74" s="184">
        <f>D74</f>
        <v>45931</v>
      </c>
      <c r="S74" s="77">
        <f>I74</f>
        <v>45964</v>
      </c>
      <c r="T74" s="158">
        <f>N74</f>
        <v>45992</v>
      </c>
      <c r="U74" s="158">
        <f>D74</f>
        <v>45931</v>
      </c>
      <c r="V74" s="4"/>
      <c r="W74" s="4"/>
    </row>
    <row r="75" spans="2:27" ht="17.399999999999999" thickBot="1" x14ac:dyDescent="0.25">
      <c r="B75" s="119"/>
      <c r="C75" s="144" t="s">
        <v>4</v>
      </c>
      <c r="D75" s="159">
        <f t="shared" ref="D75:Q75" si="34">D9</f>
        <v>45935</v>
      </c>
      <c r="E75" s="78">
        <f t="shared" si="34"/>
        <v>45942</v>
      </c>
      <c r="F75" s="78">
        <f t="shared" si="34"/>
        <v>45949</v>
      </c>
      <c r="G75" s="160">
        <f t="shared" si="34"/>
        <v>45961</v>
      </c>
      <c r="H75" s="159">
        <f t="shared" si="34"/>
        <v>45963</v>
      </c>
      <c r="I75" s="78">
        <f t="shared" si="34"/>
        <v>45970</v>
      </c>
      <c r="J75" s="78">
        <f t="shared" si="34"/>
        <v>45977</v>
      </c>
      <c r="K75" s="78">
        <f t="shared" si="34"/>
        <v>45984</v>
      </c>
      <c r="L75" s="78">
        <f t="shared" si="34"/>
        <v>45991</v>
      </c>
      <c r="M75" s="159">
        <f>M9</f>
        <v>45991</v>
      </c>
      <c r="N75" s="78">
        <f t="shared" si="34"/>
        <v>45998</v>
      </c>
      <c r="O75" s="78">
        <f t="shared" si="34"/>
        <v>46005</v>
      </c>
      <c r="P75" s="78">
        <f t="shared" si="34"/>
        <v>46012</v>
      </c>
      <c r="Q75" s="198">
        <f t="shared" si="34"/>
        <v>46022</v>
      </c>
      <c r="R75" s="159">
        <f>H75</f>
        <v>45963</v>
      </c>
      <c r="S75" s="78">
        <f>L75</f>
        <v>45991</v>
      </c>
      <c r="T75" s="160">
        <f>Q75</f>
        <v>46022</v>
      </c>
      <c r="U75" s="160">
        <f>T75</f>
        <v>46022</v>
      </c>
      <c r="V75" s="4"/>
      <c r="W75" s="4"/>
    </row>
    <row r="76" spans="2:27" ht="16.8" x14ac:dyDescent="0.2">
      <c r="B76" s="121" t="s">
        <v>5</v>
      </c>
      <c r="C76" s="145" t="s">
        <v>2</v>
      </c>
      <c r="D76" s="161"/>
      <c r="E76" s="122"/>
      <c r="F76" s="122"/>
      <c r="G76" s="162"/>
      <c r="H76" s="161"/>
      <c r="I76" s="122"/>
      <c r="J76" s="122"/>
      <c r="K76" s="122"/>
      <c r="L76" s="122"/>
      <c r="M76" s="161"/>
      <c r="N76" s="122"/>
      <c r="O76" s="122"/>
      <c r="P76" s="122"/>
      <c r="Q76" s="200"/>
      <c r="R76" s="235">
        <f>SUMIF($D$6:$Q$6,R$6,$D76:$Q76)</f>
        <v>0</v>
      </c>
      <c r="S76" s="123">
        <f>SUMIF($D$6:$Q$6,S$6,$D76:$Q76)</f>
        <v>0</v>
      </c>
      <c r="T76" s="223">
        <f>SUMIF($D$6:$Q$6,T$6,$D76:$Q76)</f>
        <v>0</v>
      </c>
      <c r="U76" s="223">
        <f>SUM(R76:T76)</f>
        <v>0</v>
      </c>
      <c r="V76" s="19"/>
      <c r="W76" s="19"/>
      <c r="Y76" s="35"/>
    </row>
    <row r="77" spans="2:27" ht="17.399999999999999" thickBot="1" x14ac:dyDescent="0.25">
      <c r="B77" s="113"/>
      <c r="C77" s="146" t="s">
        <v>6</v>
      </c>
      <c r="D77" s="163">
        <f>D76</f>
        <v>0</v>
      </c>
      <c r="E77" s="79">
        <f t="shared" ref="E77:M77" si="35">D77+E76</f>
        <v>0</v>
      </c>
      <c r="F77" s="79">
        <f t="shared" si="35"/>
        <v>0</v>
      </c>
      <c r="G77" s="164">
        <f t="shared" si="35"/>
        <v>0</v>
      </c>
      <c r="H77" s="163">
        <f t="shared" si="35"/>
        <v>0</v>
      </c>
      <c r="I77" s="79">
        <f t="shared" si="35"/>
        <v>0</v>
      </c>
      <c r="J77" s="79">
        <f t="shared" si="35"/>
        <v>0</v>
      </c>
      <c r="K77" s="79">
        <f t="shared" si="35"/>
        <v>0</v>
      </c>
      <c r="L77" s="79">
        <f t="shared" si="35"/>
        <v>0</v>
      </c>
      <c r="M77" s="163">
        <f t="shared" si="35"/>
        <v>0</v>
      </c>
      <c r="N77" s="79">
        <f>L77+N76</f>
        <v>0</v>
      </c>
      <c r="O77" s="79">
        <f>N77+O76</f>
        <v>0</v>
      </c>
      <c r="P77" s="79">
        <f>O77+P76</f>
        <v>0</v>
      </c>
      <c r="Q77" s="202">
        <f>P77+Q76</f>
        <v>0</v>
      </c>
      <c r="R77" s="236">
        <f>IFERROR(R76/$U76,0)</f>
        <v>0</v>
      </c>
      <c r="S77" s="124">
        <f>IFERROR(S76/$U76,0)</f>
        <v>0</v>
      </c>
      <c r="T77" s="237">
        <f>IFERROR(T76/$U76,0)</f>
        <v>0</v>
      </c>
      <c r="U77" s="224"/>
      <c r="V77" s="12"/>
      <c r="W77" s="12"/>
      <c r="X77" s="36"/>
    </row>
    <row r="78" spans="2:27" s="2" customFormat="1" ht="16.8" x14ac:dyDescent="0.2">
      <c r="B78" s="120"/>
      <c r="C78" s="147">
        <v>0</v>
      </c>
      <c r="D78" s="165"/>
      <c r="E78" s="80"/>
      <c r="F78" s="80"/>
      <c r="G78" s="186"/>
      <c r="H78" s="185"/>
      <c r="I78" s="81"/>
      <c r="J78" s="80"/>
      <c r="K78" s="80"/>
      <c r="L78" s="80"/>
      <c r="M78" s="165"/>
      <c r="N78" s="80"/>
      <c r="O78" s="80"/>
      <c r="P78" s="80"/>
      <c r="Q78" s="204"/>
      <c r="R78" s="238">
        <f t="shared" ref="R78:T91" si="36">SUMIF($D$6:$Q$6,R$6,$D78:$Q78)</f>
        <v>0</v>
      </c>
      <c r="S78" s="82">
        <f t="shared" si="36"/>
        <v>0</v>
      </c>
      <c r="T78" s="110">
        <f t="shared" si="36"/>
        <v>0</v>
      </c>
      <c r="U78" s="110">
        <f>SUM(R78:T78)</f>
        <v>0</v>
      </c>
      <c r="V78" s="15"/>
      <c r="W78" s="15"/>
      <c r="X78" s="1"/>
    </row>
    <row r="79" spans="2:27" s="2" customFormat="1" ht="16.8" x14ac:dyDescent="0.2">
      <c r="B79" s="111" t="s">
        <v>2</v>
      </c>
      <c r="C79" s="148">
        <v>1</v>
      </c>
      <c r="D79" s="167"/>
      <c r="E79" s="80"/>
      <c r="F79" s="80"/>
      <c r="G79" s="186"/>
      <c r="H79" s="185"/>
      <c r="I79" s="81"/>
      <c r="J79" s="80"/>
      <c r="K79" s="80"/>
      <c r="L79" s="80"/>
      <c r="M79" s="165"/>
      <c r="N79" s="80"/>
      <c r="O79" s="80"/>
      <c r="P79" s="80"/>
      <c r="Q79" s="204"/>
      <c r="R79" s="238">
        <f t="shared" si="36"/>
        <v>0</v>
      </c>
      <c r="S79" s="82">
        <f t="shared" si="36"/>
        <v>0</v>
      </c>
      <c r="T79" s="110">
        <f t="shared" si="36"/>
        <v>0</v>
      </c>
      <c r="U79" s="110">
        <f>SUM(R79:T79)</f>
        <v>0</v>
      </c>
      <c r="V79" s="15"/>
      <c r="W79" s="15"/>
      <c r="X79" s="1"/>
    </row>
    <row r="80" spans="2:27" s="2" customFormat="1" ht="16.8" x14ac:dyDescent="0.2">
      <c r="B80" s="111"/>
      <c r="C80" s="148">
        <v>2</v>
      </c>
      <c r="D80" s="169">
        <f>IF($C80&lt;=$D$1,D79,0)</f>
        <v>0</v>
      </c>
      <c r="E80" s="83"/>
      <c r="F80" s="80"/>
      <c r="G80" s="186"/>
      <c r="H80" s="185"/>
      <c r="I80" s="81"/>
      <c r="J80" s="80"/>
      <c r="K80" s="80"/>
      <c r="L80" s="80"/>
      <c r="M80" s="165"/>
      <c r="N80" s="80"/>
      <c r="O80" s="80"/>
      <c r="P80" s="80"/>
      <c r="Q80" s="204"/>
      <c r="R80" s="263">
        <f t="shared" si="36"/>
        <v>0</v>
      </c>
      <c r="S80" s="264">
        <f t="shared" si="36"/>
        <v>0</v>
      </c>
      <c r="T80" s="265">
        <f t="shared" si="36"/>
        <v>0</v>
      </c>
      <c r="U80" s="265">
        <f>SUM(R80:T80)</f>
        <v>0</v>
      </c>
      <c r="V80" s="15"/>
      <c r="W80" s="15"/>
      <c r="X80" s="1"/>
    </row>
    <row r="81" spans="2:24" s="2" customFormat="1" ht="16.8" x14ac:dyDescent="0.2">
      <c r="B81" s="111"/>
      <c r="C81" s="148">
        <v>3</v>
      </c>
      <c r="D81" s="169">
        <f>IF($C81&lt;=$D$1,D80,0)</f>
        <v>0</v>
      </c>
      <c r="E81" s="103">
        <f>IF($C81&lt;=$D$1,E80,0)</f>
        <v>0</v>
      </c>
      <c r="F81" s="83"/>
      <c r="G81" s="186"/>
      <c r="H81" s="185"/>
      <c r="I81" s="81"/>
      <c r="J81" s="80"/>
      <c r="K81" s="80"/>
      <c r="L81" s="80"/>
      <c r="M81" s="165"/>
      <c r="N81" s="80"/>
      <c r="O81" s="80"/>
      <c r="P81" s="80"/>
      <c r="Q81" s="204"/>
      <c r="R81" s="263">
        <f t="shared" si="36"/>
        <v>0</v>
      </c>
      <c r="S81" s="264">
        <f t="shared" si="36"/>
        <v>0</v>
      </c>
      <c r="T81" s="265">
        <f t="shared" si="36"/>
        <v>0</v>
      </c>
      <c r="U81" s="265">
        <f t="shared" ref="U81:U91" si="37">SUM(R81:T81)</f>
        <v>0</v>
      </c>
      <c r="V81" s="15"/>
      <c r="W81" s="15"/>
      <c r="X81" s="1"/>
    </row>
    <row r="82" spans="2:24" s="2" customFormat="1" ht="16.8" x14ac:dyDescent="0.2">
      <c r="B82" s="111"/>
      <c r="C82" s="148">
        <v>4</v>
      </c>
      <c r="D82" s="169">
        <f t="shared" ref="D82:H91" si="38">IF($C82&lt;=$D$1,D81,0)</f>
        <v>0</v>
      </c>
      <c r="E82" s="103">
        <f>IF($C82&lt;=$D$1,E81,0)</f>
        <v>0</v>
      </c>
      <c r="F82" s="103">
        <f>IF($C82&lt;=$D$1,F81,0)</f>
        <v>0</v>
      </c>
      <c r="G82" s="168"/>
      <c r="H82" s="185"/>
      <c r="I82" s="81"/>
      <c r="J82" s="80"/>
      <c r="K82" s="80"/>
      <c r="L82" s="80"/>
      <c r="M82" s="165"/>
      <c r="N82" s="80"/>
      <c r="O82" s="80"/>
      <c r="P82" s="80"/>
      <c r="Q82" s="204"/>
      <c r="R82" s="263">
        <f t="shared" si="36"/>
        <v>0</v>
      </c>
      <c r="S82" s="264">
        <f t="shared" si="36"/>
        <v>0</v>
      </c>
      <c r="T82" s="265">
        <f t="shared" si="36"/>
        <v>0</v>
      </c>
      <c r="U82" s="265">
        <f t="shared" si="37"/>
        <v>0</v>
      </c>
      <c r="V82" s="15"/>
      <c r="W82" s="15"/>
      <c r="X82" s="1"/>
    </row>
    <row r="83" spans="2:24" s="2" customFormat="1" ht="16.8" x14ac:dyDescent="0.2">
      <c r="B83" s="111"/>
      <c r="C83" s="148">
        <v>5</v>
      </c>
      <c r="D83" s="169">
        <f t="shared" si="38"/>
        <v>0</v>
      </c>
      <c r="E83" s="103">
        <f t="shared" si="38"/>
        <v>0</v>
      </c>
      <c r="F83" s="103">
        <f t="shared" si="38"/>
        <v>0</v>
      </c>
      <c r="G83" s="170">
        <f t="shared" si="38"/>
        <v>0</v>
      </c>
      <c r="H83" s="167"/>
      <c r="I83" s="81"/>
      <c r="J83" s="80"/>
      <c r="K83" s="80"/>
      <c r="L83" s="80"/>
      <c r="M83" s="165"/>
      <c r="N83" s="80"/>
      <c r="O83" s="80"/>
      <c r="P83" s="80"/>
      <c r="Q83" s="204"/>
      <c r="R83" s="263">
        <f t="shared" si="36"/>
        <v>0</v>
      </c>
      <c r="S83" s="264">
        <f t="shared" si="36"/>
        <v>0</v>
      </c>
      <c r="T83" s="265">
        <f t="shared" si="36"/>
        <v>0</v>
      </c>
      <c r="U83" s="265">
        <f t="shared" si="37"/>
        <v>0</v>
      </c>
      <c r="V83" s="15"/>
      <c r="W83" s="15"/>
      <c r="X83" s="1"/>
    </row>
    <row r="84" spans="2:24" s="2" customFormat="1" ht="16.8" x14ac:dyDescent="0.2">
      <c r="B84" s="111"/>
      <c r="C84" s="148">
        <v>6</v>
      </c>
      <c r="D84" s="169">
        <f t="shared" si="38"/>
        <v>0</v>
      </c>
      <c r="E84" s="103">
        <f t="shared" si="38"/>
        <v>0</v>
      </c>
      <c r="F84" s="103">
        <f t="shared" si="38"/>
        <v>0</v>
      </c>
      <c r="G84" s="170">
        <f t="shared" si="38"/>
        <v>0</v>
      </c>
      <c r="H84" s="169">
        <f t="shared" si="38"/>
        <v>0</v>
      </c>
      <c r="I84" s="83"/>
      <c r="J84" s="80"/>
      <c r="K84" s="80"/>
      <c r="L84" s="80"/>
      <c r="M84" s="165"/>
      <c r="N84" s="80"/>
      <c r="O84" s="80"/>
      <c r="P84" s="80"/>
      <c r="Q84" s="204"/>
      <c r="R84" s="263">
        <f t="shared" si="36"/>
        <v>0</v>
      </c>
      <c r="S84" s="264">
        <f t="shared" si="36"/>
        <v>0</v>
      </c>
      <c r="T84" s="265">
        <f t="shared" si="36"/>
        <v>0</v>
      </c>
      <c r="U84" s="265">
        <f t="shared" si="37"/>
        <v>0</v>
      </c>
      <c r="V84" s="14"/>
      <c r="W84" s="15"/>
      <c r="X84" s="1"/>
    </row>
    <row r="85" spans="2:24" s="2" customFormat="1" ht="16.8" x14ac:dyDescent="0.2">
      <c r="B85" s="111"/>
      <c r="C85" s="148">
        <v>7</v>
      </c>
      <c r="D85" s="169">
        <f t="shared" si="38"/>
        <v>0</v>
      </c>
      <c r="E85" s="103">
        <f t="shared" si="38"/>
        <v>0</v>
      </c>
      <c r="F85" s="103">
        <f t="shared" si="38"/>
        <v>0</v>
      </c>
      <c r="G85" s="170">
        <f t="shared" si="38"/>
        <v>0</v>
      </c>
      <c r="H85" s="169">
        <f t="shared" si="38"/>
        <v>0</v>
      </c>
      <c r="I85" s="103">
        <f t="shared" ref="I85:I91" si="39">IF($C85&lt;=$D$1,I84,0)</f>
        <v>0</v>
      </c>
      <c r="J85" s="83"/>
      <c r="K85" s="80"/>
      <c r="L85" s="80"/>
      <c r="M85" s="165"/>
      <c r="N85" s="80"/>
      <c r="O85" s="80"/>
      <c r="P85" s="80"/>
      <c r="Q85" s="204"/>
      <c r="R85" s="263">
        <f t="shared" si="36"/>
        <v>0</v>
      </c>
      <c r="S85" s="264">
        <f t="shared" si="36"/>
        <v>0</v>
      </c>
      <c r="T85" s="265">
        <f t="shared" si="36"/>
        <v>0</v>
      </c>
      <c r="U85" s="265">
        <f t="shared" si="37"/>
        <v>0</v>
      </c>
      <c r="V85" s="14"/>
      <c r="W85" s="15"/>
      <c r="X85" s="1"/>
    </row>
    <row r="86" spans="2:24" s="2" customFormat="1" ht="16.8" x14ac:dyDescent="0.2">
      <c r="B86" s="111"/>
      <c r="C86" s="148">
        <v>8</v>
      </c>
      <c r="D86" s="169">
        <f t="shared" si="38"/>
        <v>0</v>
      </c>
      <c r="E86" s="103">
        <f t="shared" si="38"/>
        <v>0</v>
      </c>
      <c r="F86" s="103">
        <f t="shared" si="38"/>
        <v>0</v>
      </c>
      <c r="G86" s="170">
        <f t="shared" si="38"/>
        <v>0</v>
      </c>
      <c r="H86" s="169">
        <f t="shared" si="38"/>
        <v>0</v>
      </c>
      <c r="I86" s="103">
        <f t="shared" si="39"/>
        <v>0</v>
      </c>
      <c r="J86" s="103">
        <f t="shared" ref="J86:J91" si="40">IF($C86&lt;=$D$1,J85,0)</f>
        <v>0</v>
      </c>
      <c r="K86" s="83"/>
      <c r="L86" s="80"/>
      <c r="M86" s="165"/>
      <c r="N86" s="80"/>
      <c r="O86" s="80"/>
      <c r="P86" s="80"/>
      <c r="Q86" s="204"/>
      <c r="R86" s="263">
        <f t="shared" si="36"/>
        <v>0</v>
      </c>
      <c r="S86" s="264">
        <f t="shared" si="36"/>
        <v>0</v>
      </c>
      <c r="T86" s="265">
        <f t="shared" si="36"/>
        <v>0</v>
      </c>
      <c r="U86" s="265">
        <f t="shared" si="37"/>
        <v>0</v>
      </c>
      <c r="V86" s="14"/>
      <c r="W86" s="15"/>
      <c r="X86" s="1"/>
    </row>
    <row r="87" spans="2:24" s="2" customFormat="1" ht="16.8" x14ac:dyDescent="0.2">
      <c r="B87" s="111"/>
      <c r="C87" s="148">
        <v>9</v>
      </c>
      <c r="D87" s="169">
        <f t="shared" si="38"/>
        <v>0</v>
      </c>
      <c r="E87" s="103">
        <f t="shared" si="38"/>
        <v>0</v>
      </c>
      <c r="F87" s="103">
        <f t="shared" si="38"/>
        <v>0</v>
      </c>
      <c r="G87" s="170">
        <f t="shared" si="38"/>
        <v>0</v>
      </c>
      <c r="H87" s="169">
        <f t="shared" si="38"/>
        <v>0</v>
      </c>
      <c r="I87" s="103">
        <f t="shared" si="39"/>
        <v>0</v>
      </c>
      <c r="J87" s="103">
        <f t="shared" si="40"/>
        <v>0</v>
      </c>
      <c r="K87" s="103">
        <f>IF($C87&lt;=$D$1,K86,0)</f>
        <v>0</v>
      </c>
      <c r="L87" s="83"/>
      <c r="M87" s="167"/>
      <c r="N87" s="80"/>
      <c r="O87" s="80"/>
      <c r="P87" s="80"/>
      <c r="Q87" s="204"/>
      <c r="R87" s="263">
        <f t="shared" si="36"/>
        <v>0</v>
      </c>
      <c r="S87" s="264">
        <f t="shared" si="36"/>
        <v>0</v>
      </c>
      <c r="T87" s="265">
        <f t="shared" si="36"/>
        <v>0</v>
      </c>
      <c r="U87" s="265">
        <f t="shared" si="37"/>
        <v>0</v>
      </c>
      <c r="V87" s="14"/>
      <c r="W87" s="15"/>
      <c r="X87" s="1"/>
    </row>
    <row r="88" spans="2:24" s="2" customFormat="1" ht="16.8" x14ac:dyDescent="0.2">
      <c r="B88" s="111"/>
      <c r="C88" s="148">
        <v>10</v>
      </c>
      <c r="D88" s="169">
        <f t="shared" si="38"/>
        <v>0</v>
      </c>
      <c r="E88" s="103">
        <f t="shared" si="38"/>
        <v>0</v>
      </c>
      <c r="F88" s="103">
        <f t="shared" si="38"/>
        <v>0</v>
      </c>
      <c r="G88" s="170">
        <f t="shared" si="38"/>
        <v>0</v>
      </c>
      <c r="H88" s="169">
        <f t="shared" si="38"/>
        <v>0</v>
      </c>
      <c r="I88" s="103">
        <f t="shared" si="39"/>
        <v>0</v>
      </c>
      <c r="J88" s="103">
        <f t="shared" si="40"/>
        <v>0</v>
      </c>
      <c r="K88" s="103">
        <f>IF($C88&lt;=$D$1,K87,0)</f>
        <v>0</v>
      </c>
      <c r="L88" s="103">
        <f t="shared" ref="L88:M90" si="41">IF($C88&lt;=$D$1,L87,0)</f>
        <v>0</v>
      </c>
      <c r="M88" s="169">
        <f t="shared" si="41"/>
        <v>0</v>
      </c>
      <c r="N88" s="83"/>
      <c r="O88" s="80"/>
      <c r="P88" s="80"/>
      <c r="Q88" s="204"/>
      <c r="R88" s="263">
        <f t="shared" si="36"/>
        <v>0</v>
      </c>
      <c r="S88" s="264">
        <f t="shared" si="36"/>
        <v>0</v>
      </c>
      <c r="T88" s="265">
        <f t="shared" si="36"/>
        <v>0</v>
      </c>
      <c r="U88" s="265">
        <f t="shared" si="37"/>
        <v>0</v>
      </c>
      <c r="V88" s="14"/>
      <c r="W88" s="15"/>
      <c r="X88" s="1"/>
    </row>
    <row r="89" spans="2:24" s="2" customFormat="1" ht="16.8" x14ac:dyDescent="0.2">
      <c r="B89" s="111"/>
      <c r="C89" s="148">
        <v>11</v>
      </c>
      <c r="D89" s="169">
        <f t="shared" si="38"/>
        <v>0</v>
      </c>
      <c r="E89" s="103">
        <f t="shared" si="38"/>
        <v>0</v>
      </c>
      <c r="F89" s="103">
        <f t="shared" si="38"/>
        <v>0</v>
      </c>
      <c r="G89" s="170">
        <f t="shared" si="38"/>
        <v>0</v>
      </c>
      <c r="H89" s="169">
        <f t="shared" si="38"/>
        <v>0</v>
      </c>
      <c r="I89" s="103">
        <f t="shared" si="39"/>
        <v>0</v>
      </c>
      <c r="J89" s="103">
        <f t="shared" si="40"/>
        <v>0</v>
      </c>
      <c r="K89" s="103">
        <f>IF($C89&lt;=$D$1,K88,0)</f>
        <v>0</v>
      </c>
      <c r="L89" s="103">
        <f t="shared" si="41"/>
        <v>0</v>
      </c>
      <c r="M89" s="169">
        <f t="shared" si="41"/>
        <v>0</v>
      </c>
      <c r="N89" s="103">
        <f>IF($C89&lt;=$D$1,N88,0)</f>
        <v>0</v>
      </c>
      <c r="O89" s="83"/>
      <c r="P89" s="80"/>
      <c r="Q89" s="204"/>
      <c r="R89" s="263">
        <f t="shared" si="36"/>
        <v>0</v>
      </c>
      <c r="S89" s="264">
        <f t="shared" si="36"/>
        <v>0</v>
      </c>
      <c r="T89" s="265">
        <f t="shared" si="36"/>
        <v>0</v>
      </c>
      <c r="U89" s="265">
        <f t="shared" si="37"/>
        <v>0</v>
      </c>
      <c r="V89" s="14"/>
      <c r="W89" s="15"/>
      <c r="X89" s="1"/>
    </row>
    <row r="90" spans="2:24" s="2" customFormat="1" ht="16.8" x14ac:dyDescent="0.2">
      <c r="B90" s="111"/>
      <c r="C90" s="148">
        <v>12</v>
      </c>
      <c r="D90" s="169">
        <f t="shared" si="38"/>
        <v>0</v>
      </c>
      <c r="E90" s="103">
        <f t="shared" si="38"/>
        <v>0</v>
      </c>
      <c r="F90" s="103">
        <f t="shared" si="38"/>
        <v>0</v>
      </c>
      <c r="G90" s="170">
        <f t="shared" si="38"/>
        <v>0</v>
      </c>
      <c r="H90" s="169">
        <f t="shared" si="38"/>
        <v>0</v>
      </c>
      <c r="I90" s="103">
        <f t="shared" si="39"/>
        <v>0</v>
      </c>
      <c r="J90" s="103">
        <f t="shared" si="40"/>
        <v>0</v>
      </c>
      <c r="K90" s="103">
        <f>IF($C90&lt;=$D$1,K89,0)</f>
        <v>0</v>
      </c>
      <c r="L90" s="103">
        <f t="shared" si="41"/>
        <v>0</v>
      </c>
      <c r="M90" s="169">
        <f t="shared" si="41"/>
        <v>0</v>
      </c>
      <c r="N90" s="103">
        <f>IF($C90&lt;=$D$1,N89,0)</f>
        <v>0</v>
      </c>
      <c r="O90" s="103">
        <f>IF($C90&lt;=$D$1,O89,0)</f>
        <v>0</v>
      </c>
      <c r="P90" s="83"/>
      <c r="Q90" s="204"/>
      <c r="R90" s="263">
        <f t="shared" si="36"/>
        <v>0</v>
      </c>
      <c r="S90" s="264">
        <f t="shared" si="36"/>
        <v>0</v>
      </c>
      <c r="T90" s="265">
        <f t="shared" si="36"/>
        <v>0</v>
      </c>
      <c r="U90" s="265">
        <f t="shared" si="37"/>
        <v>0</v>
      </c>
      <c r="V90" s="14"/>
      <c r="W90" s="14"/>
      <c r="X90" s="1"/>
    </row>
    <row r="91" spans="2:24" s="2" customFormat="1" ht="17.399999999999999" thickBot="1" x14ac:dyDescent="0.25">
      <c r="B91" s="111"/>
      <c r="C91" s="148">
        <v>13</v>
      </c>
      <c r="D91" s="169">
        <f t="shared" si="38"/>
        <v>0</v>
      </c>
      <c r="E91" s="103">
        <f t="shared" si="38"/>
        <v>0</v>
      </c>
      <c r="F91" s="103">
        <f t="shared" si="38"/>
        <v>0</v>
      </c>
      <c r="G91" s="170">
        <f t="shared" si="38"/>
        <v>0</v>
      </c>
      <c r="H91" s="169">
        <f t="shared" si="38"/>
        <v>0</v>
      </c>
      <c r="I91" s="103">
        <f t="shared" si="39"/>
        <v>0</v>
      </c>
      <c r="J91" s="103">
        <f t="shared" si="40"/>
        <v>0</v>
      </c>
      <c r="K91" s="103">
        <f t="shared" ref="K91:P91" si="42">IF($C91&lt;=$D$1,K90,0)</f>
        <v>0</v>
      </c>
      <c r="L91" s="103">
        <f t="shared" si="42"/>
        <v>0</v>
      </c>
      <c r="M91" s="169">
        <f>IF($C91&lt;=$D$1,M90,0)</f>
        <v>0</v>
      </c>
      <c r="N91" s="103">
        <f t="shared" si="42"/>
        <v>0</v>
      </c>
      <c r="O91" s="103">
        <f t="shared" si="42"/>
        <v>0</v>
      </c>
      <c r="P91" s="103">
        <f t="shared" si="42"/>
        <v>0</v>
      </c>
      <c r="Q91" s="206"/>
      <c r="R91" s="263">
        <f t="shared" si="36"/>
        <v>0</v>
      </c>
      <c r="S91" s="264">
        <f t="shared" si="36"/>
        <v>0</v>
      </c>
      <c r="T91" s="265">
        <f t="shared" si="36"/>
        <v>0</v>
      </c>
      <c r="U91" s="265">
        <f t="shared" si="37"/>
        <v>0</v>
      </c>
      <c r="V91" s="14"/>
      <c r="W91" s="14"/>
      <c r="X91" s="1"/>
    </row>
    <row r="92" spans="2:24" s="2" customFormat="1" ht="16.8" x14ac:dyDescent="0.2">
      <c r="B92" s="310" t="s">
        <v>7</v>
      </c>
      <c r="C92" s="311">
        <v>0</v>
      </c>
      <c r="D92" s="171">
        <f>INDEX($D$46:$D$58,MATCH($D$1,$C$46:$C$58,0))</f>
        <v>0</v>
      </c>
      <c r="E92" s="125">
        <f t="shared" ref="E92:U92" si="43">INDEX($D$46:$D$58,MATCH($D$1,$C$46:$C$58,0))</f>
        <v>0</v>
      </c>
      <c r="F92" s="125">
        <f t="shared" si="43"/>
        <v>0</v>
      </c>
      <c r="G92" s="172">
        <f t="shared" si="43"/>
        <v>0</v>
      </c>
      <c r="H92" s="171">
        <f t="shared" si="43"/>
        <v>0</v>
      </c>
      <c r="I92" s="125">
        <f t="shared" si="43"/>
        <v>0</v>
      </c>
      <c r="J92" s="125">
        <f t="shared" si="43"/>
        <v>0</v>
      </c>
      <c r="K92" s="125">
        <f t="shared" si="43"/>
        <v>0</v>
      </c>
      <c r="L92" s="125">
        <f t="shared" si="43"/>
        <v>0</v>
      </c>
      <c r="M92" s="171">
        <f t="shared" si="43"/>
        <v>0</v>
      </c>
      <c r="N92" s="125">
        <f t="shared" si="43"/>
        <v>0</v>
      </c>
      <c r="O92" s="125">
        <f t="shared" si="43"/>
        <v>0</v>
      </c>
      <c r="P92" s="125">
        <f t="shared" si="43"/>
        <v>0</v>
      </c>
      <c r="Q92" s="208">
        <f t="shared" si="43"/>
        <v>0</v>
      </c>
      <c r="R92" s="240">
        <f t="shared" si="43"/>
        <v>0</v>
      </c>
      <c r="S92" s="126">
        <f t="shared" si="43"/>
        <v>0</v>
      </c>
      <c r="T92" s="225">
        <f t="shared" si="43"/>
        <v>0</v>
      </c>
      <c r="U92" s="225">
        <f t="shared" si="43"/>
        <v>0</v>
      </c>
      <c r="V92" s="20"/>
      <c r="W92" s="20"/>
      <c r="X92" s="1"/>
    </row>
    <row r="93" spans="2:24" s="2" customFormat="1" ht="16.5" customHeight="1" x14ac:dyDescent="0.2">
      <c r="B93" s="315" t="s">
        <v>8</v>
      </c>
      <c r="C93" s="319">
        <v>0</v>
      </c>
      <c r="D93" s="173">
        <f>IF(D$9&lt;=$D$2,D92-D76,0)</f>
        <v>0</v>
      </c>
      <c r="E93" s="85">
        <f t="shared" ref="E93:U93" si="44">IF(E$9&lt;=$D$2,E92-E76,0)</f>
        <v>0</v>
      </c>
      <c r="F93" s="85">
        <f t="shared" si="44"/>
        <v>0</v>
      </c>
      <c r="G93" s="174">
        <f t="shared" si="44"/>
        <v>0</v>
      </c>
      <c r="H93" s="173">
        <f t="shared" si="44"/>
        <v>0</v>
      </c>
      <c r="I93" s="85">
        <f t="shared" si="44"/>
        <v>0</v>
      </c>
      <c r="J93" s="85">
        <f t="shared" si="44"/>
        <v>0</v>
      </c>
      <c r="K93" s="85">
        <f t="shared" si="44"/>
        <v>0</v>
      </c>
      <c r="L93" s="85">
        <f t="shared" si="44"/>
        <v>0</v>
      </c>
      <c r="M93" s="173">
        <f>IF(M$9&lt;=$D$2,M92-M76,0)</f>
        <v>0</v>
      </c>
      <c r="N93" s="85">
        <f>IF(N$9&lt;=$D$2,N92-N76,0)</f>
        <v>0</v>
      </c>
      <c r="O93" s="85">
        <f>IF(O$9&lt;=$D$2,O92-O76,0)</f>
        <v>0</v>
      </c>
      <c r="P93" s="85">
        <f>IF(P$9&lt;=$D$2,P92-P76,0)</f>
        <v>0</v>
      </c>
      <c r="Q93" s="210">
        <f>IF(Q$9&lt;=$D$2,Q92-Q76,0)</f>
        <v>0</v>
      </c>
      <c r="R93" s="241">
        <f t="shared" si="44"/>
        <v>0</v>
      </c>
      <c r="S93" s="86">
        <f t="shared" si="44"/>
        <v>0</v>
      </c>
      <c r="T93" s="226">
        <f t="shared" si="44"/>
        <v>0</v>
      </c>
      <c r="U93" s="226">
        <f t="shared" si="44"/>
        <v>0</v>
      </c>
      <c r="V93" s="21"/>
      <c r="W93" s="21"/>
      <c r="X93" s="1"/>
    </row>
    <row r="94" spans="2:24" s="2" customFormat="1" ht="17.25" customHeight="1" thickBot="1" x14ac:dyDescent="0.25">
      <c r="B94" s="317" t="s">
        <v>9</v>
      </c>
      <c r="C94" s="318">
        <v>0</v>
      </c>
      <c r="D94" s="175">
        <f>IF($D$2&lt;D$9,0,IF(AND(D76=0,D92=0),1,IF(AND(D76=0,D92&gt;0),2,IF(D92&lt;0,0,(D92/D76)))))</f>
        <v>1</v>
      </c>
      <c r="E94" s="127">
        <f t="shared" ref="E94:U94" si="45">IF($D$2&lt;E$9,0,IF(AND(E76=0,E92=0),1,IF(AND(E76=0,E92&gt;0),2,IF(E92&lt;0,0,(E92/E76)))))</f>
        <v>1</v>
      </c>
      <c r="F94" s="127">
        <f t="shared" si="45"/>
        <v>1</v>
      </c>
      <c r="G94" s="176">
        <f t="shared" si="45"/>
        <v>1</v>
      </c>
      <c r="H94" s="175">
        <f t="shared" si="45"/>
        <v>1</v>
      </c>
      <c r="I94" s="127">
        <f t="shared" si="45"/>
        <v>1</v>
      </c>
      <c r="J94" s="127">
        <f t="shared" si="45"/>
        <v>1</v>
      </c>
      <c r="K94" s="127">
        <f t="shared" si="45"/>
        <v>1</v>
      </c>
      <c r="L94" s="127">
        <f t="shared" si="45"/>
        <v>1</v>
      </c>
      <c r="M94" s="175">
        <f>IF($D$2&lt;M$9,0,IF(AND(M76=0,M92=0),1,IF(AND(M76=0,M92&gt;0),2,IF(M92&lt;0,0,(M92/M76)))))</f>
        <v>1</v>
      </c>
      <c r="N94" s="127">
        <f>IF($D$2&lt;N$9,0,IF(AND(N76=0,N92=0),1,IF(AND(N76=0,N92&gt;0),2,IF(N92&lt;0,0,(N92/N76)))))</f>
        <v>1</v>
      </c>
      <c r="O94" s="127">
        <f>IF($D$2&lt;O$9,0,IF(AND(O76=0,O92=0),1,IF(AND(O76=0,O92&gt;0),2,IF(O92&lt;0,0,(O92/O76)))))</f>
        <v>0</v>
      </c>
      <c r="P94" s="127">
        <f>IF($D$2&lt;P$9,0,IF(AND(P76=0,P92=0),1,IF(AND(P76=0,P92&gt;0),2,IF(P92&lt;0,0,(P92/P76)))))</f>
        <v>0</v>
      </c>
      <c r="Q94" s="212">
        <f>IF($D$2&lt;Q$9,0,IF(AND(Q76=0,Q92=0),1,IF(AND(Q76=0,Q92&gt;0),2,IF(Q92&lt;0,0,(Q92/Q76)))))</f>
        <v>0</v>
      </c>
      <c r="R94" s="242">
        <f t="shared" si="45"/>
        <v>1</v>
      </c>
      <c r="S94" s="128">
        <f t="shared" si="45"/>
        <v>1</v>
      </c>
      <c r="T94" s="227">
        <f t="shared" si="45"/>
        <v>1</v>
      </c>
      <c r="U94" s="227">
        <f t="shared" si="45"/>
        <v>0</v>
      </c>
      <c r="V94" s="22"/>
      <c r="W94" s="22"/>
      <c r="X94" s="1"/>
    </row>
    <row r="95" spans="2:24" s="2" customFormat="1" ht="16.5" customHeight="1" x14ac:dyDescent="0.2">
      <c r="B95" s="129" t="str">
        <f>"Week "&amp;$D$1&amp;" View"</f>
        <v>Week 10 View</v>
      </c>
      <c r="C95" s="149"/>
      <c r="D95" s="177">
        <f>INDEX(D79:D91,MATCH($D$1,$C$13:$C$25,0))</f>
        <v>0</v>
      </c>
      <c r="E95" s="91">
        <f t="shared" ref="E95:U95" si="46">INDEX(E79:E91,MATCH($D$1,$C$13:$C$25,0))</f>
        <v>0</v>
      </c>
      <c r="F95" s="91">
        <f t="shared" si="46"/>
        <v>0</v>
      </c>
      <c r="G95" s="178">
        <f t="shared" si="46"/>
        <v>0</v>
      </c>
      <c r="H95" s="281">
        <f t="shared" si="46"/>
        <v>0</v>
      </c>
      <c r="I95" s="91">
        <f t="shared" si="46"/>
        <v>0</v>
      </c>
      <c r="J95" s="91">
        <f t="shared" si="46"/>
        <v>0</v>
      </c>
      <c r="K95" s="91">
        <f t="shared" si="46"/>
        <v>0</v>
      </c>
      <c r="L95" s="91">
        <f t="shared" si="46"/>
        <v>0</v>
      </c>
      <c r="M95" s="177">
        <f>INDEX(M79:M91,MATCH($D$1,$C$13:$C$25,0))</f>
        <v>0</v>
      </c>
      <c r="N95" s="91">
        <f>INDEX(N79:N91,MATCH($D$1,$C$13:$C$25,0))</f>
        <v>0</v>
      </c>
      <c r="O95" s="91">
        <f>INDEX(O79:O91,MATCH($D$1,$C$13:$C$25,0))</f>
        <v>0</v>
      </c>
      <c r="P95" s="91">
        <f>INDEX(P79:P91,MATCH($D$1,$C$13:$C$25,0))</f>
        <v>0</v>
      </c>
      <c r="Q95" s="214">
        <f>INDEX(Q79:Q91,MATCH($D$1,$C$13:$C$25,0))</f>
        <v>0</v>
      </c>
      <c r="R95" s="243">
        <f t="shared" si="46"/>
        <v>0</v>
      </c>
      <c r="S95" s="131">
        <f t="shared" si="46"/>
        <v>0</v>
      </c>
      <c r="T95" s="244">
        <f t="shared" si="46"/>
        <v>0</v>
      </c>
      <c r="U95" s="228">
        <f t="shared" si="46"/>
        <v>0</v>
      </c>
      <c r="V95" s="23"/>
      <c r="W95" s="23"/>
      <c r="X95" s="1"/>
    </row>
    <row r="96" spans="2:24" s="2" customFormat="1" ht="16.5" customHeight="1" thickBot="1" x14ac:dyDescent="0.25">
      <c r="B96" s="132" t="s">
        <v>23</v>
      </c>
      <c r="C96" s="150"/>
      <c r="D96" s="179">
        <f>IFERROR(D95/$R95,0)</f>
        <v>0</v>
      </c>
      <c r="E96" s="133">
        <f>IFERROR(E95/$R95,0)</f>
        <v>0</v>
      </c>
      <c r="F96" s="133">
        <f>IFERROR(F95/$R95,0)</f>
        <v>0</v>
      </c>
      <c r="G96" s="189">
        <f>IFERROR(G95/$R95,0)</f>
        <v>0</v>
      </c>
      <c r="H96" s="188">
        <f>IFERROR(H95/$R95,0)</f>
        <v>0</v>
      </c>
      <c r="I96" s="279">
        <f t="shared" ref="I96:Q96" si="47">IFERROR(I95/$S95,0)</f>
        <v>0</v>
      </c>
      <c r="J96" s="133">
        <f t="shared" si="47"/>
        <v>0</v>
      </c>
      <c r="K96" s="133">
        <f t="shared" si="47"/>
        <v>0</v>
      </c>
      <c r="L96" s="133">
        <f t="shared" si="47"/>
        <v>0</v>
      </c>
      <c r="M96" s="179">
        <f t="shared" si="47"/>
        <v>0</v>
      </c>
      <c r="N96" s="133">
        <f t="shared" si="47"/>
        <v>0</v>
      </c>
      <c r="O96" s="133">
        <f t="shared" si="47"/>
        <v>0</v>
      </c>
      <c r="P96" s="133">
        <f t="shared" si="47"/>
        <v>0</v>
      </c>
      <c r="Q96" s="216">
        <f t="shared" si="47"/>
        <v>0</v>
      </c>
      <c r="R96" s="179">
        <f>IFERROR(R95/$U95,0)</f>
        <v>0</v>
      </c>
      <c r="S96" s="133">
        <f>IFERROR(S95/$U95,0)</f>
        <v>0</v>
      </c>
      <c r="T96" s="189">
        <f>IFERROR(T95/$U95,0)</f>
        <v>0</v>
      </c>
      <c r="U96" s="229"/>
      <c r="V96" s="23"/>
      <c r="W96" s="23"/>
      <c r="X96" s="1"/>
    </row>
    <row r="97" spans="1:24" s="2" customFormat="1" ht="17.25" customHeight="1" thickBot="1" x14ac:dyDescent="0.25">
      <c r="B97" s="135" t="s">
        <v>24</v>
      </c>
      <c r="C97" s="151"/>
      <c r="D97" s="180"/>
      <c r="E97" s="136"/>
      <c r="F97" s="136"/>
      <c r="G97" s="283"/>
      <c r="H97" s="282"/>
      <c r="I97" s="136"/>
      <c r="J97" s="136"/>
      <c r="K97" s="136"/>
      <c r="L97" s="278"/>
      <c r="M97" s="282"/>
      <c r="N97" s="136"/>
      <c r="O97" s="136"/>
      <c r="P97" s="136"/>
      <c r="Q97" s="218"/>
      <c r="R97" s="245"/>
      <c r="S97" s="137"/>
      <c r="T97" s="246"/>
      <c r="U97" s="138"/>
      <c r="V97" s="22"/>
      <c r="W97" s="22"/>
      <c r="X97" s="1"/>
    </row>
    <row r="98" spans="1:24" s="2" customFormat="1" ht="16.8" outlineLevel="1" x14ac:dyDescent="0.2">
      <c r="B98" s="310" t="s">
        <v>10</v>
      </c>
      <c r="C98" s="311">
        <v>0</v>
      </c>
      <c r="D98" s="171">
        <f>IF(D$9&lt;=$D$2,D92,0)</f>
        <v>0</v>
      </c>
      <c r="E98" s="125">
        <f>IF(E$9&lt;=$D$2,E92+D98,0)</f>
        <v>0</v>
      </c>
      <c r="F98" s="125">
        <f t="shared" ref="F98:M98" si="48">IF(F$9&lt;=$D$2,F92+E98,0)</f>
        <v>0</v>
      </c>
      <c r="G98" s="172">
        <f t="shared" si="48"/>
        <v>0</v>
      </c>
      <c r="H98" s="171">
        <f t="shared" si="48"/>
        <v>0</v>
      </c>
      <c r="I98" s="125">
        <f t="shared" si="48"/>
        <v>0</v>
      </c>
      <c r="J98" s="125">
        <f t="shared" si="48"/>
        <v>0</v>
      </c>
      <c r="K98" s="125">
        <f t="shared" si="48"/>
        <v>0</v>
      </c>
      <c r="L98" s="125">
        <f t="shared" si="48"/>
        <v>0</v>
      </c>
      <c r="M98" s="171">
        <f t="shared" si="48"/>
        <v>0</v>
      </c>
      <c r="N98" s="125">
        <f>IF(N$9&lt;=$D$2,N92+M98,0)</f>
        <v>0</v>
      </c>
      <c r="O98" s="125">
        <f>IF(O$9&lt;=$D$2,O92+N98,0)</f>
        <v>0</v>
      </c>
      <c r="P98" s="125">
        <f>IF(P$9&lt;=$D$2,P92+O98,0)</f>
        <v>0</v>
      </c>
      <c r="Q98" s="208">
        <f>IF(Q$9&lt;=$D$2,Q92+P98,0)</f>
        <v>0</v>
      </c>
      <c r="R98" s="247">
        <f>IFERROR(INDEX(R$13:R$25,$D$1,0)/INDEX($U$13:$U$25,$D$1,0),0)</f>
        <v>0</v>
      </c>
      <c r="S98" s="140">
        <f>IFERROR(INDEX(S$13:S$25,$D$1,0)/INDEX($U$13:$U$25,$D$1,0),0)</f>
        <v>0</v>
      </c>
      <c r="T98" s="248">
        <f>IFERROR(INDEX(T$13:T$25,$D$1,0)/INDEX($U$13:$U$25,$D$1,0),0)</f>
        <v>0</v>
      </c>
      <c r="U98" s="230" t="s">
        <v>11</v>
      </c>
      <c r="V98"/>
      <c r="W98"/>
      <c r="X98" s="1"/>
    </row>
    <row r="99" spans="1:24" s="2" customFormat="1" ht="16.5" customHeight="1" outlineLevel="1" x14ac:dyDescent="0.2">
      <c r="B99" s="315" t="s">
        <v>12</v>
      </c>
      <c r="C99" s="316">
        <v>0</v>
      </c>
      <c r="D99" s="173">
        <f>IF(D$27=0,0,IF(D$9&lt;=$D$2,E98-D77,E98-D77))</f>
        <v>0</v>
      </c>
      <c r="E99" s="85">
        <f t="shared" ref="E99:K99" si="49">IF(E$27=0,0,IF(E$9&lt;=$D$2,F98-E77,F98-E77))</f>
        <v>0</v>
      </c>
      <c r="F99" s="85">
        <f t="shared" si="49"/>
        <v>0</v>
      </c>
      <c r="G99" s="174">
        <f t="shared" si="49"/>
        <v>0</v>
      </c>
      <c r="H99" s="173">
        <f t="shared" si="49"/>
        <v>0</v>
      </c>
      <c r="I99" s="85">
        <f t="shared" si="49"/>
        <v>0</v>
      </c>
      <c r="J99" s="85">
        <f t="shared" si="49"/>
        <v>0</v>
      </c>
      <c r="K99" s="85">
        <f t="shared" si="49"/>
        <v>0</v>
      </c>
      <c r="L99" s="85">
        <f t="shared" ref="L99:Q99" si="50">IF(L$27=0,0,IF(L$9&lt;=$D$2,N98-L77,N98-L77))</f>
        <v>0</v>
      </c>
      <c r="M99" s="173">
        <f t="shared" si="50"/>
        <v>0</v>
      </c>
      <c r="N99" s="85">
        <f t="shared" si="50"/>
        <v>0</v>
      </c>
      <c r="O99" s="85">
        <f t="shared" si="50"/>
        <v>0</v>
      </c>
      <c r="P99" s="85">
        <f t="shared" si="50"/>
        <v>0</v>
      </c>
      <c r="Q99" s="210">
        <f t="shared" si="50"/>
        <v>0</v>
      </c>
      <c r="R99" s="249">
        <f>SL!R99</f>
        <v>0</v>
      </c>
      <c r="S99" s="89">
        <f>SL!S99</f>
        <v>0</v>
      </c>
      <c r="T99" s="250">
        <f>SL!T99</f>
        <v>0</v>
      </c>
      <c r="U99" s="231" t="s">
        <v>13</v>
      </c>
      <c r="V99" s="25"/>
      <c r="W99" s="25"/>
      <c r="X99" s="1"/>
    </row>
    <row r="100" spans="1:24" ht="17.399999999999999" thickBot="1" x14ac:dyDescent="0.25">
      <c r="B100" s="317" t="s">
        <v>9</v>
      </c>
      <c r="C100" s="318">
        <v>0</v>
      </c>
      <c r="D100" s="175">
        <f>IF($D$2&lt;D$9,0,IF(AND(D77=0,D98=0),1,IF(AND(D77=0,D98&gt;0),2,IF(D98&lt;0,0,(D98/D77)))))</f>
        <v>1</v>
      </c>
      <c r="E100" s="127">
        <f t="shared" ref="E100:L100" si="51">IF($D$2&lt;E$9,0,IF(AND(E77=0,E98=0),1,IF(AND(E77=0,E98&gt;0),2,IF(E98&lt;0,0,(E98/E77)))))</f>
        <v>1</v>
      </c>
      <c r="F100" s="127">
        <f t="shared" si="51"/>
        <v>1</v>
      </c>
      <c r="G100" s="176">
        <f t="shared" si="51"/>
        <v>1</v>
      </c>
      <c r="H100" s="175">
        <f t="shared" si="51"/>
        <v>1</v>
      </c>
      <c r="I100" s="127">
        <f t="shared" si="51"/>
        <v>1</v>
      </c>
      <c r="J100" s="127">
        <f t="shared" si="51"/>
        <v>1</v>
      </c>
      <c r="K100" s="127">
        <f t="shared" si="51"/>
        <v>1</v>
      </c>
      <c r="L100" s="127">
        <f t="shared" si="51"/>
        <v>1</v>
      </c>
      <c r="M100" s="175">
        <f>IF($D$2&lt;M$9,0,IF(AND(M77=0,M98=0),1,IF(AND(M77=0,M98&gt;0),2,IF(M98&lt;0,0,(M98/M77)))))</f>
        <v>1</v>
      </c>
      <c r="N100" s="127">
        <f>IF($D$2&lt;N$9,0,IF(AND(N77=0,N98=0),1,IF(AND(N77=0,N98&gt;0),2,IF(N98&lt;0,0,(N98/N77)))))</f>
        <v>1</v>
      </c>
      <c r="O100" s="127">
        <f>IF($D$2&lt;O$9,0,IF(AND(O77=0,O98=0),1,IF(AND(O77=0,O98&gt;0),2,IF(O98&lt;0,0,(O98/O77)))))</f>
        <v>0</v>
      </c>
      <c r="P100" s="127">
        <f>IF($D$2&lt;P$9,0,IF(AND(P77=0,P98=0),1,IF(AND(P77=0,P98&gt;0),2,IF(P98&lt;0,0,(P98/P77)))))</f>
        <v>0</v>
      </c>
      <c r="Q100" s="212">
        <f>IF($D$2&lt;Q$9,0,IF(AND(Q77=0,Q98=0),1,IF(AND(Q77=0,Q98&gt;0),2,IF(Q98&lt;0,0,(Q98/Q77)))))</f>
        <v>0</v>
      </c>
      <c r="R100" s="251">
        <f>SL!R100</f>
        <v>0</v>
      </c>
      <c r="S100" s="141">
        <f>SL!S100</f>
        <v>0</v>
      </c>
      <c r="T100" s="252">
        <f>SL!T100</f>
        <v>0</v>
      </c>
      <c r="U100" s="232" t="s">
        <v>14</v>
      </c>
      <c r="V100" s="28"/>
      <c r="W100" s="28"/>
    </row>
    <row r="101" spans="1:24" customFormat="1" ht="16.8" outlineLevel="1" x14ac:dyDescent="0.2">
      <c r="A101" s="1"/>
      <c r="B101" s="139" t="str">
        <f>B68</f>
        <v>Fy Q3 2425</v>
      </c>
      <c r="C101" s="156"/>
      <c r="D101" s="182"/>
      <c r="E101" s="87"/>
      <c r="F101" s="87"/>
      <c r="G101" s="88"/>
      <c r="H101" s="182"/>
      <c r="I101" s="87"/>
      <c r="J101" s="87"/>
      <c r="K101" s="87"/>
      <c r="L101" s="87"/>
      <c r="M101" s="182"/>
      <c r="N101" s="87"/>
      <c r="O101" s="87"/>
      <c r="P101" s="87"/>
      <c r="Q101" s="220"/>
      <c r="R101" s="253"/>
      <c r="S101" s="90"/>
      <c r="T101" s="233"/>
      <c r="U101" s="233"/>
    </row>
    <row r="102" spans="1:24" ht="17.399999999999999" thickBot="1" x14ac:dyDescent="0.25">
      <c r="B102" s="255" t="str">
        <f>B69</f>
        <v>Fy Q4 2324</v>
      </c>
      <c r="C102" s="152"/>
      <c r="D102" s="183"/>
      <c r="E102" s="114"/>
      <c r="F102" s="114"/>
      <c r="G102" s="115"/>
      <c r="H102" s="183"/>
      <c r="I102" s="114"/>
      <c r="J102" s="114"/>
      <c r="K102" s="114"/>
      <c r="L102" s="114"/>
      <c r="M102" s="183"/>
      <c r="N102" s="108"/>
      <c r="O102" s="108"/>
      <c r="P102" s="108"/>
      <c r="Q102" s="222"/>
      <c r="R102" s="254"/>
      <c r="S102" s="116"/>
      <c r="T102" s="234"/>
      <c r="U102" s="234"/>
      <c r="V102" s="28"/>
      <c r="W102" s="28"/>
    </row>
    <row r="103" spans="1:24" ht="16.8" x14ac:dyDescent="0.2">
      <c r="E103" s="36"/>
    </row>
    <row r="129" spans="4:16" ht="16.5" customHeight="1" x14ac:dyDescent="0.2"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</row>
  </sheetData>
  <mergeCells count="33">
    <mergeCell ref="B94:C94"/>
    <mergeCell ref="B98:C98"/>
    <mergeCell ref="B99:C99"/>
    <mergeCell ref="B100:C100"/>
    <mergeCell ref="R72:R73"/>
    <mergeCell ref="S72:S73"/>
    <mergeCell ref="T72:T73"/>
    <mergeCell ref="U72:U73"/>
    <mergeCell ref="B92:C92"/>
    <mergeCell ref="B93:C93"/>
    <mergeCell ref="B71:U71"/>
    <mergeCell ref="B38:U38"/>
    <mergeCell ref="R39:R40"/>
    <mergeCell ref="S39:S40"/>
    <mergeCell ref="T39:T40"/>
    <mergeCell ref="U39:U40"/>
    <mergeCell ref="B59:C59"/>
    <mergeCell ref="B60:C60"/>
    <mergeCell ref="B61:C61"/>
    <mergeCell ref="B65:C65"/>
    <mergeCell ref="B66:C66"/>
    <mergeCell ref="B67:C67"/>
    <mergeCell ref="B34:C34"/>
    <mergeCell ref="B5:U5"/>
    <mergeCell ref="R6:R7"/>
    <mergeCell ref="S6:S7"/>
    <mergeCell ref="T6:T7"/>
    <mergeCell ref="U6:U7"/>
    <mergeCell ref="B26:C26"/>
    <mergeCell ref="B27:C27"/>
    <mergeCell ref="B28:C28"/>
    <mergeCell ref="B32:C32"/>
    <mergeCell ref="B33:C33"/>
  </mergeCells>
  <conditionalFormatting sqref="D12">
    <cfRule type="expression" dxfId="1600" priority="1866" stopIfTrue="1">
      <formula>$C12&lt;D$7</formula>
    </cfRule>
    <cfRule type="expression" dxfId="1599" priority="1865" stopIfTrue="1">
      <formula>$C12=D$7</formula>
    </cfRule>
  </conditionalFormatting>
  <conditionalFormatting sqref="D13">
    <cfRule type="expression" priority="52">
      <formula>$C13=D$5</formula>
    </cfRule>
    <cfRule type="cellIs" dxfId="1598" priority="53" stopIfTrue="1" operator="equal">
      <formula>0</formula>
    </cfRule>
    <cfRule type="cellIs" dxfId="1597" priority="54" operator="lessThan">
      <formula>D12*95%</formula>
    </cfRule>
    <cfRule type="cellIs" dxfId="1596" priority="55" operator="greaterThan">
      <formula>D12*120%</formula>
    </cfRule>
    <cfRule type="cellIs" dxfId="1595" priority="56" operator="between">
      <formula>D12*0.95</formula>
      <formula>D12*1.2</formula>
    </cfRule>
  </conditionalFormatting>
  <conditionalFormatting sqref="D14">
    <cfRule type="expression" dxfId="1594" priority="1415" stopIfTrue="1">
      <formula>$C14=D$7</formula>
    </cfRule>
    <cfRule type="expression" dxfId="1593" priority="1416" stopIfTrue="1">
      <formula>$C14&lt;D$7</formula>
    </cfRule>
    <cfRule type="expression" dxfId="1592" priority="1417" stopIfTrue="1">
      <formula>$C14=D$7</formula>
    </cfRule>
    <cfRule type="expression" dxfId="1591" priority="1418" stopIfTrue="1">
      <formula>$C14&lt;D$7</formula>
    </cfRule>
    <cfRule type="expression" dxfId="1590" priority="1419" stopIfTrue="1">
      <formula>$C14=D$7</formula>
    </cfRule>
    <cfRule type="expression" dxfId="1589" priority="1420" stopIfTrue="1">
      <formula>$C14&lt;D$7</formula>
    </cfRule>
  </conditionalFormatting>
  <conditionalFormatting sqref="D14:D15">
    <cfRule type="expression" dxfId="1588" priority="145" stopIfTrue="1">
      <formula>$C14=D$7</formula>
    </cfRule>
    <cfRule type="expression" dxfId="1587" priority="146" stopIfTrue="1">
      <formula>$C14&lt;D$7</formula>
    </cfRule>
  </conditionalFormatting>
  <conditionalFormatting sqref="D15">
    <cfRule type="expression" dxfId="1586" priority="144" stopIfTrue="1">
      <formula>$C15&lt;D$7</formula>
    </cfRule>
    <cfRule type="expression" dxfId="1585" priority="142" stopIfTrue="1">
      <formula>$C15&lt;D$7</formula>
    </cfRule>
    <cfRule type="expression" dxfId="1584" priority="141" stopIfTrue="1">
      <formula>$C15=D$7</formula>
    </cfRule>
    <cfRule type="expression" dxfId="1583" priority="143" stopIfTrue="1">
      <formula>$C15=D$7</formula>
    </cfRule>
  </conditionalFormatting>
  <conditionalFormatting sqref="D16">
    <cfRule type="expression" dxfId="1582" priority="162" stopIfTrue="1">
      <formula>$C16&lt;D$7</formula>
    </cfRule>
    <cfRule type="expression" dxfId="1581" priority="161" stopIfTrue="1">
      <formula>$C16=D$7</formula>
    </cfRule>
    <cfRule type="expression" dxfId="1580" priority="160" stopIfTrue="1">
      <formula>$C16&lt;D$7</formula>
    </cfRule>
    <cfRule type="expression" dxfId="1579" priority="159" stopIfTrue="1">
      <formula>$C16=D$7</formula>
    </cfRule>
    <cfRule type="expression" dxfId="1578" priority="158" stopIfTrue="1">
      <formula>$C16&lt;D$7</formula>
    </cfRule>
    <cfRule type="expression" dxfId="1577" priority="157" stopIfTrue="1">
      <formula>$C16=D$7</formula>
    </cfRule>
  </conditionalFormatting>
  <conditionalFormatting sqref="D17">
    <cfRule type="expression" dxfId="1576" priority="180" stopIfTrue="1">
      <formula>$C17&lt;D$7</formula>
    </cfRule>
    <cfRule type="expression" dxfId="1575" priority="179" stopIfTrue="1">
      <formula>$C17=D$7</formula>
    </cfRule>
    <cfRule type="expression" dxfId="1574" priority="178" stopIfTrue="1">
      <formula>$C17&lt;D$7</formula>
    </cfRule>
    <cfRule type="expression" dxfId="1573" priority="177" stopIfTrue="1">
      <formula>$C17=D$7</formula>
    </cfRule>
    <cfRule type="expression" dxfId="1572" priority="182" stopIfTrue="1">
      <formula>$C17&lt;D$7</formula>
    </cfRule>
    <cfRule type="expression" dxfId="1571" priority="181" stopIfTrue="1">
      <formula>$C17=D$7</formula>
    </cfRule>
  </conditionalFormatting>
  <conditionalFormatting sqref="D18">
    <cfRule type="expression" dxfId="1570" priority="201" stopIfTrue="1">
      <formula>$C18=D$7</formula>
    </cfRule>
    <cfRule type="expression" dxfId="1569" priority="204" stopIfTrue="1">
      <formula>$C18&lt;D$7</formula>
    </cfRule>
    <cfRule type="expression" dxfId="1568" priority="206" stopIfTrue="1">
      <formula>$C18&lt;D$7</formula>
    </cfRule>
    <cfRule type="expression" dxfId="1567" priority="205" stopIfTrue="1">
      <formula>$C18=D$7</formula>
    </cfRule>
    <cfRule type="expression" dxfId="1566" priority="203" stopIfTrue="1">
      <formula>$C18=D$7</formula>
    </cfRule>
    <cfRule type="expression" dxfId="1565" priority="202" stopIfTrue="1">
      <formula>$C18&lt;D$7</formula>
    </cfRule>
  </conditionalFormatting>
  <conditionalFormatting sqref="D19">
    <cfRule type="expression" dxfId="1564" priority="233" stopIfTrue="1">
      <formula>$C19=D$7</formula>
    </cfRule>
    <cfRule type="expression" dxfId="1563" priority="232" stopIfTrue="1">
      <formula>$C19&lt;D$7</formula>
    </cfRule>
    <cfRule type="expression" dxfId="1562" priority="231" stopIfTrue="1">
      <formula>$C19=D$7</formula>
    </cfRule>
    <cfRule type="expression" dxfId="1561" priority="229" stopIfTrue="1">
      <formula>$C19=D$7</formula>
    </cfRule>
    <cfRule type="expression" dxfId="1560" priority="230" stopIfTrue="1">
      <formula>$C19&lt;D$7</formula>
    </cfRule>
    <cfRule type="expression" dxfId="1559" priority="234" stopIfTrue="1">
      <formula>$C19&lt;D$7</formula>
    </cfRule>
  </conditionalFormatting>
  <conditionalFormatting sqref="D20">
    <cfRule type="expression" dxfId="1558" priority="263" stopIfTrue="1">
      <formula>$C20=D$7</formula>
    </cfRule>
    <cfRule type="expression" dxfId="1557" priority="264" stopIfTrue="1">
      <formula>$C20&lt;D$7</formula>
    </cfRule>
    <cfRule type="expression" dxfId="1556" priority="265" stopIfTrue="1">
      <formula>$C20=D$7</formula>
    </cfRule>
    <cfRule type="expression" dxfId="1555" priority="266" stopIfTrue="1">
      <formula>$C20&lt;D$7</formula>
    </cfRule>
    <cfRule type="expression" dxfId="1554" priority="262" stopIfTrue="1">
      <formula>$C20&lt;D$7</formula>
    </cfRule>
    <cfRule type="expression" dxfId="1553" priority="261" stopIfTrue="1">
      <formula>$C20=D$7</formula>
    </cfRule>
  </conditionalFormatting>
  <conditionalFormatting sqref="D21">
    <cfRule type="expression" dxfId="1552" priority="297" stopIfTrue="1">
      <formula>$C21=D$7</formula>
    </cfRule>
    <cfRule type="expression" dxfId="1551" priority="298" stopIfTrue="1">
      <formula>$C21&lt;D$7</formula>
    </cfRule>
    <cfRule type="expression" dxfId="1550" priority="299" stopIfTrue="1">
      <formula>$C21=D$7</formula>
    </cfRule>
    <cfRule type="expression" dxfId="1549" priority="300" stopIfTrue="1">
      <formula>$C21&lt;D$7</formula>
    </cfRule>
  </conditionalFormatting>
  <conditionalFormatting sqref="D21:D22">
    <cfRule type="expression" dxfId="1548" priority="301" stopIfTrue="1">
      <formula>$C21=D$7</formula>
    </cfRule>
    <cfRule type="expression" dxfId="1547" priority="302" stopIfTrue="1">
      <formula>$C21&lt;D$7</formula>
    </cfRule>
  </conditionalFormatting>
  <conditionalFormatting sqref="D22">
    <cfRule type="expression" dxfId="1546" priority="339" stopIfTrue="1">
      <formula>$C22=D$7</formula>
    </cfRule>
    <cfRule type="expression" dxfId="1545" priority="342" stopIfTrue="1">
      <formula>$C22&lt;D$7</formula>
    </cfRule>
    <cfRule type="expression" dxfId="1544" priority="341" stopIfTrue="1">
      <formula>$C22=D$7</formula>
    </cfRule>
    <cfRule type="expression" dxfId="1543" priority="340" stopIfTrue="1">
      <formula>$C22&lt;D$7</formula>
    </cfRule>
  </conditionalFormatting>
  <conditionalFormatting sqref="D23">
    <cfRule type="expression" dxfId="1542" priority="377" stopIfTrue="1">
      <formula>$C23=D$7</formula>
    </cfRule>
    <cfRule type="expression" dxfId="1541" priority="378" stopIfTrue="1">
      <formula>$C23&lt;D$7</formula>
    </cfRule>
    <cfRule type="expression" dxfId="1540" priority="379" stopIfTrue="1">
      <formula>$C23=D$7</formula>
    </cfRule>
    <cfRule type="expression" dxfId="1539" priority="380" stopIfTrue="1">
      <formula>$C23&lt;D$7</formula>
    </cfRule>
  </conditionalFormatting>
  <conditionalFormatting sqref="D23:D24">
    <cfRule type="expression" dxfId="1538" priority="381" stopIfTrue="1">
      <formula>$C23=D$7</formula>
    </cfRule>
    <cfRule type="expression" dxfId="1537" priority="382" stopIfTrue="1">
      <formula>$C23&lt;D$7</formula>
    </cfRule>
  </conditionalFormatting>
  <conditionalFormatting sqref="D24">
    <cfRule type="expression" dxfId="1536" priority="423" stopIfTrue="1">
      <formula>$C24=D$7</formula>
    </cfRule>
    <cfRule type="expression" dxfId="1535" priority="422" stopIfTrue="1">
      <formula>$C24&lt;D$7</formula>
    </cfRule>
    <cfRule type="expression" dxfId="1534" priority="424" stopIfTrue="1">
      <formula>$C24&lt;D$7</formula>
    </cfRule>
    <cfRule type="expression" dxfId="1533" priority="421" stopIfTrue="1">
      <formula>$C24=D$7</formula>
    </cfRule>
  </conditionalFormatting>
  <conditionalFormatting sqref="D25">
    <cfRule type="expression" dxfId="1532" priority="464" stopIfTrue="1">
      <formula>$C25&lt;D$7</formula>
    </cfRule>
    <cfRule type="expression" dxfId="1531" priority="461" stopIfTrue="1">
      <formula>$C25=D$7</formula>
    </cfRule>
    <cfRule type="expression" dxfId="1530" priority="466" stopIfTrue="1">
      <formula>$C25&lt;D$7</formula>
    </cfRule>
    <cfRule type="expression" dxfId="1529" priority="465" stopIfTrue="1">
      <formula>$C25=D$7</formula>
    </cfRule>
    <cfRule type="expression" dxfId="1528" priority="463" stopIfTrue="1">
      <formula>$C25=D$7</formula>
    </cfRule>
    <cfRule type="expression" dxfId="1527" priority="462" stopIfTrue="1">
      <formula>$C25&lt;D$7</formula>
    </cfRule>
  </conditionalFormatting>
  <conditionalFormatting sqref="D45">
    <cfRule type="expression" dxfId="1526" priority="1396" stopIfTrue="1">
      <formula>$C45&lt;D$7</formula>
    </cfRule>
    <cfRule type="expression" dxfId="1525" priority="1395" stopIfTrue="1">
      <formula>$C45=D$7</formula>
    </cfRule>
  </conditionalFormatting>
  <conditionalFormatting sqref="D46">
    <cfRule type="cellIs" dxfId="1524" priority="1346" operator="between">
      <formula>D45*0.95</formula>
      <formula>D45*1.2</formula>
    </cfRule>
    <cfRule type="cellIs" dxfId="1523" priority="1345" operator="greaterThan">
      <formula>D45*120%</formula>
    </cfRule>
    <cfRule type="cellIs" dxfId="1522" priority="1343" stopIfTrue="1" operator="equal">
      <formula>0</formula>
    </cfRule>
    <cfRule type="expression" priority="1342">
      <formula>$C46=D$5</formula>
    </cfRule>
    <cfRule type="cellIs" dxfId="1521" priority="1344" operator="lessThan">
      <formula>D45*95%</formula>
    </cfRule>
  </conditionalFormatting>
  <conditionalFormatting sqref="D47">
    <cfRule type="expression" dxfId="1520" priority="944" stopIfTrue="1">
      <formula>$C47&lt;D$7</formula>
    </cfRule>
    <cfRule type="expression" dxfId="1519" priority="946" stopIfTrue="1">
      <formula>$C47&lt;D$7</formula>
    </cfRule>
    <cfRule type="expression" dxfId="1518" priority="943" stopIfTrue="1">
      <formula>$C47=D$7</formula>
    </cfRule>
    <cfRule type="expression" dxfId="1517" priority="948" stopIfTrue="1">
      <formula>$C47&lt;D$7</formula>
    </cfRule>
    <cfRule type="expression" dxfId="1516" priority="947" stopIfTrue="1">
      <formula>$C47=D$7</formula>
    </cfRule>
    <cfRule type="expression" dxfId="1515" priority="949" stopIfTrue="1">
      <formula>$C47=D$7</formula>
    </cfRule>
    <cfRule type="expression" dxfId="1514" priority="950" stopIfTrue="1">
      <formula>$C47&lt;D$7</formula>
    </cfRule>
    <cfRule type="expression" dxfId="1513" priority="945" stopIfTrue="1">
      <formula>$C47=D$7</formula>
    </cfRule>
  </conditionalFormatting>
  <conditionalFormatting sqref="D48">
    <cfRule type="expression" dxfId="1512" priority="960" stopIfTrue="1">
      <formula>$C48&lt;D$7</formula>
    </cfRule>
    <cfRule type="expression" dxfId="1511" priority="959" stopIfTrue="1">
      <formula>$C48=D$7</formula>
    </cfRule>
    <cfRule type="expression" dxfId="1510" priority="958" stopIfTrue="1">
      <formula>$C48&lt;D$7</formula>
    </cfRule>
    <cfRule type="expression" dxfId="1509" priority="957" stopIfTrue="1">
      <formula>$C48=D$7</formula>
    </cfRule>
    <cfRule type="expression" dxfId="1508" priority="962" stopIfTrue="1">
      <formula>$C48&lt;D$7</formula>
    </cfRule>
    <cfRule type="expression" dxfId="1507" priority="961" stopIfTrue="1">
      <formula>$C48=D$7</formula>
    </cfRule>
  </conditionalFormatting>
  <conditionalFormatting sqref="D49">
    <cfRule type="expression" dxfId="1506" priority="976" stopIfTrue="1">
      <formula>$C49&lt;D$7</formula>
    </cfRule>
    <cfRule type="expression" dxfId="1505" priority="977" stopIfTrue="1">
      <formula>$C49=D$7</formula>
    </cfRule>
    <cfRule type="expression" dxfId="1504" priority="978" stopIfTrue="1">
      <formula>$C49&lt;D$7</formula>
    </cfRule>
    <cfRule type="expression" dxfId="1503" priority="975" stopIfTrue="1">
      <formula>$C49=D$7</formula>
    </cfRule>
    <cfRule type="expression" dxfId="1502" priority="974" stopIfTrue="1">
      <formula>$C49&lt;D$7</formula>
    </cfRule>
    <cfRule type="expression" dxfId="1501" priority="973" stopIfTrue="1">
      <formula>$C49=D$7</formula>
    </cfRule>
  </conditionalFormatting>
  <conditionalFormatting sqref="D50">
    <cfRule type="expression" dxfId="1500" priority="996" stopIfTrue="1">
      <formula>$C50&lt;D$7</formula>
    </cfRule>
    <cfRule type="expression" dxfId="1499" priority="995" stopIfTrue="1">
      <formula>$C50=D$7</formula>
    </cfRule>
    <cfRule type="expression" dxfId="1498" priority="993" stopIfTrue="1">
      <formula>$C50=D$7</formula>
    </cfRule>
    <cfRule type="expression" dxfId="1497" priority="994" stopIfTrue="1">
      <formula>$C50&lt;D$7</formula>
    </cfRule>
    <cfRule type="expression" dxfId="1496" priority="998" stopIfTrue="1">
      <formula>$C50&lt;D$7</formula>
    </cfRule>
    <cfRule type="expression" dxfId="1495" priority="997" stopIfTrue="1">
      <formula>$C50=D$7</formula>
    </cfRule>
  </conditionalFormatting>
  <conditionalFormatting sqref="D51">
    <cfRule type="expression" dxfId="1494" priority="1020" stopIfTrue="1">
      <formula>$C51&lt;D$7</formula>
    </cfRule>
    <cfRule type="expression" dxfId="1493" priority="1022" stopIfTrue="1">
      <formula>$C51&lt;D$7</formula>
    </cfRule>
    <cfRule type="expression" dxfId="1492" priority="1017" stopIfTrue="1">
      <formula>$C51=D$7</formula>
    </cfRule>
    <cfRule type="expression" dxfId="1491" priority="1021" stopIfTrue="1">
      <formula>$C51=D$7</formula>
    </cfRule>
    <cfRule type="expression" dxfId="1490" priority="1019" stopIfTrue="1">
      <formula>$C51=D$7</formula>
    </cfRule>
    <cfRule type="expression" dxfId="1489" priority="1018" stopIfTrue="1">
      <formula>$C51&lt;D$7</formula>
    </cfRule>
  </conditionalFormatting>
  <conditionalFormatting sqref="D52">
    <cfRule type="expression" dxfId="1488" priority="1048" stopIfTrue="1">
      <formula>$C52&lt;D$7</formula>
    </cfRule>
    <cfRule type="expression" dxfId="1487" priority="1047" stopIfTrue="1">
      <formula>$C52=D$7</formula>
    </cfRule>
    <cfRule type="expression" dxfId="1486" priority="1046" stopIfTrue="1">
      <formula>$C52&lt;D$7</formula>
    </cfRule>
    <cfRule type="expression" dxfId="1485" priority="1049" stopIfTrue="1">
      <formula>$C52=D$7</formula>
    </cfRule>
    <cfRule type="expression" dxfId="1484" priority="1045" stopIfTrue="1">
      <formula>$C52=D$7</formula>
    </cfRule>
    <cfRule type="expression" dxfId="1483" priority="1050" stopIfTrue="1">
      <formula>$C52&lt;D$7</formula>
    </cfRule>
  </conditionalFormatting>
  <conditionalFormatting sqref="D53">
    <cfRule type="expression" dxfId="1482" priority="1082" stopIfTrue="1">
      <formula>$C53&lt;D$7</formula>
    </cfRule>
    <cfRule type="expression" dxfId="1481" priority="1081" stopIfTrue="1">
      <formula>$C53=D$7</formula>
    </cfRule>
    <cfRule type="expression" dxfId="1480" priority="1080" stopIfTrue="1">
      <formula>$C53&lt;D$7</formula>
    </cfRule>
    <cfRule type="expression" dxfId="1479" priority="1079" stopIfTrue="1">
      <formula>$C53=D$7</formula>
    </cfRule>
    <cfRule type="expression" dxfId="1478" priority="1077" stopIfTrue="1">
      <formula>$C53=D$7</formula>
    </cfRule>
    <cfRule type="expression" dxfId="1477" priority="1078" stopIfTrue="1">
      <formula>$C53&lt;D$7</formula>
    </cfRule>
  </conditionalFormatting>
  <conditionalFormatting sqref="D54">
    <cfRule type="expression" dxfId="1476" priority="1118" stopIfTrue="1">
      <formula>$C54&lt;D$7</formula>
    </cfRule>
    <cfRule type="expression" dxfId="1475" priority="1115" stopIfTrue="1">
      <formula>$C54=D$7</formula>
    </cfRule>
    <cfRule type="expression" dxfId="1474" priority="1114" stopIfTrue="1">
      <formula>$C54&lt;D$7</formula>
    </cfRule>
    <cfRule type="expression" dxfId="1473" priority="1113" stopIfTrue="1">
      <formula>$C54=D$7</formula>
    </cfRule>
    <cfRule type="expression" dxfId="1472" priority="1117" stopIfTrue="1">
      <formula>$C54=D$7</formula>
    </cfRule>
    <cfRule type="expression" dxfId="1471" priority="1116" stopIfTrue="1">
      <formula>$C54&lt;D$7</formula>
    </cfRule>
  </conditionalFormatting>
  <conditionalFormatting sqref="D55">
    <cfRule type="expression" dxfId="1470" priority="1158" stopIfTrue="1">
      <formula>$C55&lt;D$7</formula>
    </cfRule>
    <cfRule type="expression" dxfId="1469" priority="1157" stopIfTrue="1">
      <formula>$C55=D$7</formula>
    </cfRule>
    <cfRule type="expression" dxfId="1468" priority="1156" stopIfTrue="1">
      <formula>$C55&lt;D$7</formula>
    </cfRule>
    <cfRule type="expression" dxfId="1467" priority="1154" stopIfTrue="1">
      <formula>$C55&lt;D$7</formula>
    </cfRule>
    <cfRule type="expression" dxfId="1466" priority="1153" stopIfTrue="1">
      <formula>$C55=D$7</formula>
    </cfRule>
    <cfRule type="expression" dxfId="1465" priority="1155" stopIfTrue="1">
      <formula>$C55=D$7</formula>
    </cfRule>
  </conditionalFormatting>
  <conditionalFormatting sqref="D56">
    <cfRule type="expression" dxfId="1464" priority="1193" stopIfTrue="1">
      <formula>$C56=D$7</formula>
    </cfRule>
    <cfRule type="expression" dxfId="1463" priority="1198" stopIfTrue="1">
      <formula>$C56&lt;D$7</formula>
    </cfRule>
    <cfRule type="expression" dxfId="1462" priority="1197" stopIfTrue="1">
      <formula>$C56=D$7</formula>
    </cfRule>
    <cfRule type="expression" dxfId="1461" priority="1194" stopIfTrue="1">
      <formula>$C56&lt;D$7</formula>
    </cfRule>
    <cfRule type="expression" dxfId="1460" priority="1195" stopIfTrue="1">
      <formula>$C56=D$7</formula>
    </cfRule>
    <cfRule type="expression" dxfId="1459" priority="1196" stopIfTrue="1">
      <formula>$C56&lt;D$7</formula>
    </cfRule>
  </conditionalFormatting>
  <conditionalFormatting sqref="D57">
    <cfRule type="expression" dxfId="1458" priority="1235" stopIfTrue="1">
      <formula>$C57=D$7</formula>
    </cfRule>
    <cfRule type="expression" dxfId="1457" priority="1236" stopIfTrue="1">
      <formula>$C57&lt;D$7</formula>
    </cfRule>
    <cfRule type="expression" dxfId="1456" priority="1240" stopIfTrue="1">
      <formula>$C57&lt;D$7</formula>
    </cfRule>
    <cfRule type="expression" dxfId="1455" priority="1239" stopIfTrue="1">
      <formula>$C57=D$7</formula>
    </cfRule>
    <cfRule type="expression" dxfId="1454" priority="1238" stopIfTrue="1">
      <formula>$C57&lt;D$7</formula>
    </cfRule>
    <cfRule type="expression" dxfId="1453" priority="1237" stopIfTrue="1">
      <formula>$C57=D$7</formula>
    </cfRule>
  </conditionalFormatting>
  <conditionalFormatting sqref="D58">
    <cfRule type="expression" dxfId="1452" priority="1393" stopIfTrue="1">
      <formula>$C58=D$7</formula>
    </cfRule>
    <cfRule type="expression" dxfId="1451" priority="1394" stopIfTrue="1">
      <formula>$C58&lt;D$7</formula>
    </cfRule>
    <cfRule type="expression" dxfId="1450" priority="1404" stopIfTrue="1">
      <formula>$C58=D$7</formula>
    </cfRule>
    <cfRule type="expression" dxfId="1449" priority="1326" stopIfTrue="1">
      <formula>$C58=D$7</formula>
    </cfRule>
    <cfRule type="expression" dxfId="1448" priority="1405" stopIfTrue="1">
      <formula>$C58&lt;D$7</formula>
    </cfRule>
    <cfRule type="expression" dxfId="1447" priority="1327" stopIfTrue="1">
      <formula>$C58&lt;D$7</formula>
    </cfRule>
  </conditionalFormatting>
  <conditionalFormatting sqref="D78">
    <cfRule type="expression" dxfId="1446" priority="926" stopIfTrue="1">
      <formula>$C78&lt;D$7</formula>
    </cfRule>
    <cfRule type="expression" dxfId="1445" priority="925" stopIfTrue="1">
      <formula>$C78=D$7</formula>
    </cfRule>
  </conditionalFormatting>
  <conditionalFormatting sqref="D79">
    <cfRule type="cellIs" dxfId="1444" priority="873" stopIfTrue="1" operator="equal">
      <formula>0</formula>
    </cfRule>
    <cfRule type="cellIs" dxfId="1443" priority="875" operator="greaterThan">
      <formula>D78*120%</formula>
    </cfRule>
    <cfRule type="cellIs" dxfId="1442" priority="876" operator="between">
      <formula>D78*0.95</formula>
      <formula>D78*1.2</formula>
    </cfRule>
    <cfRule type="expression" priority="872">
      <formula>$C79=D$5</formula>
    </cfRule>
    <cfRule type="cellIs" dxfId="1441" priority="874" operator="lessThan">
      <formula>D78*95%</formula>
    </cfRule>
  </conditionalFormatting>
  <conditionalFormatting sqref="D80">
    <cfRule type="expression" dxfId="1440" priority="478" stopIfTrue="1">
      <formula>$C80&lt;D$7</formula>
    </cfRule>
    <cfRule type="expression" dxfId="1439" priority="477" stopIfTrue="1">
      <formula>$C80=D$7</formula>
    </cfRule>
    <cfRule type="expression" dxfId="1438" priority="475" stopIfTrue="1">
      <formula>$C80=D$7</formula>
    </cfRule>
    <cfRule type="expression" dxfId="1437" priority="476" stopIfTrue="1">
      <formula>$C80&lt;D$7</formula>
    </cfRule>
    <cfRule type="expression" dxfId="1436" priority="479" stopIfTrue="1">
      <formula>$C80=D$7</formula>
    </cfRule>
    <cfRule type="expression" dxfId="1435" priority="480" stopIfTrue="1">
      <formula>$C80&lt;D$7</formula>
    </cfRule>
    <cfRule type="expression" dxfId="1434" priority="474" stopIfTrue="1">
      <formula>$C80&lt;D$7</formula>
    </cfRule>
    <cfRule type="expression" dxfId="1433" priority="473" stopIfTrue="1">
      <formula>$C80=D$7</formula>
    </cfRule>
  </conditionalFormatting>
  <conditionalFormatting sqref="D81">
    <cfRule type="expression" dxfId="1432" priority="490" stopIfTrue="1">
      <formula>$C81&lt;D$7</formula>
    </cfRule>
    <cfRule type="expression" dxfId="1431" priority="491" stopIfTrue="1">
      <formula>$C81=D$7</formula>
    </cfRule>
    <cfRule type="expression" dxfId="1430" priority="492" stopIfTrue="1">
      <formula>$C81&lt;D$7</formula>
    </cfRule>
    <cfRule type="expression" dxfId="1429" priority="489" stopIfTrue="1">
      <formula>$C81=D$7</formula>
    </cfRule>
    <cfRule type="expression" dxfId="1428" priority="487" stopIfTrue="1">
      <formula>$C81=D$7</formula>
    </cfRule>
    <cfRule type="expression" dxfId="1427" priority="488" stopIfTrue="1">
      <formula>$C81&lt;D$7</formula>
    </cfRule>
  </conditionalFormatting>
  <conditionalFormatting sqref="D82">
    <cfRule type="expression" dxfId="1426" priority="507" stopIfTrue="1">
      <formula>$C82=D$7</formula>
    </cfRule>
    <cfRule type="expression" dxfId="1425" priority="505" stopIfTrue="1">
      <formula>$C82=D$7</formula>
    </cfRule>
    <cfRule type="expression" dxfId="1424" priority="506" stopIfTrue="1">
      <formula>$C82&lt;D$7</formula>
    </cfRule>
    <cfRule type="expression" dxfId="1423" priority="508" stopIfTrue="1">
      <formula>$C82&lt;D$7</formula>
    </cfRule>
    <cfRule type="expression" dxfId="1422" priority="503" stopIfTrue="1">
      <formula>$C82=D$7</formula>
    </cfRule>
    <cfRule type="expression" dxfId="1421" priority="504" stopIfTrue="1">
      <formula>$C82&lt;D$7</formula>
    </cfRule>
  </conditionalFormatting>
  <conditionalFormatting sqref="D83">
    <cfRule type="expression" dxfId="1420" priority="526" stopIfTrue="1">
      <formula>$C83&lt;D$7</formula>
    </cfRule>
    <cfRule type="expression" dxfId="1419" priority="528" stopIfTrue="1">
      <formula>$C83&lt;D$7</formula>
    </cfRule>
    <cfRule type="expression" dxfId="1418" priority="523" stopIfTrue="1">
      <formula>$C83=D$7</formula>
    </cfRule>
    <cfRule type="expression" dxfId="1417" priority="524" stopIfTrue="1">
      <formula>$C83&lt;D$7</formula>
    </cfRule>
    <cfRule type="expression" dxfId="1416" priority="527" stopIfTrue="1">
      <formula>$C83=D$7</formula>
    </cfRule>
    <cfRule type="expression" dxfId="1415" priority="525" stopIfTrue="1">
      <formula>$C83=D$7</formula>
    </cfRule>
  </conditionalFormatting>
  <conditionalFormatting sqref="D84">
    <cfRule type="expression" dxfId="1414" priority="550" stopIfTrue="1">
      <formula>$C84&lt;D$7</formula>
    </cfRule>
    <cfRule type="expression" dxfId="1413" priority="547" stopIfTrue="1">
      <formula>$C84=D$7</formula>
    </cfRule>
    <cfRule type="expression" dxfId="1412" priority="552" stopIfTrue="1">
      <formula>$C84&lt;D$7</formula>
    </cfRule>
    <cfRule type="expression" dxfId="1411" priority="551" stopIfTrue="1">
      <formula>$C84=D$7</formula>
    </cfRule>
    <cfRule type="expression" dxfId="1410" priority="548" stopIfTrue="1">
      <formula>$C84&lt;D$7</formula>
    </cfRule>
    <cfRule type="expression" dxfId="1409" priority="549" stopIfTrue="1">
      <formula>$C84=D$7</formula>
    </cfRule>
  </conditionalFormatting>
  <conditionalFormatting sqref="D85">
    <cfRule type="expression" dxfId="1408" priority="575" stopIfTrue="1">
      <formula>$C85=D$7</formula>
    </cfRule>
    <cfRule type="expression" dxfId="1407" priority="576" stopIfTrue="1">
      <formula>$C85&lt;D$7</formula>
    </cfRule>
    <cfRule type="expression" dxfId="1406" priority="577" stopIfTrue="1">
      <formula>$C85=D$7</formula>
    </cfRule>
    <cfRule type="expression" dxfId="1405" priority="578" stopIfTrue="1">
      <formula>$C85&lt;D$7</formula>
    </cfRule>
    <cfRule type="expression" dxfId="1404" priority="579" stopIfTrue="1">
      <formula>$C85=D$7</formula>
    </cfRule>
    <cfRule type="expression" dxfId="1403" priority="580" stopIfTrue="1">
      <formula>$C85&lt;D$7</formula>
    </cfRule>
  </conditionalFormatting>
  <conditionalFormatting sqref="D86">
    <cfRule type="expression" dxfId="1402" priority="608" stopIfTrue="1">
      <formula>$C86&lt;D$7</formula>
    </cfRule>
    <cfRule type="expression" dxfId="1401" priority="612" stopIfTrue="1">
      <formula>$C86&lt;D$7</formula>
    </cfRule>
    <cfRule type="expression" dxfId="1400" priority="611" stopIfTrue="1">
      <formula>$C86=D$7</formula>
    </cfRule>
    <cfRule type="expression" dxfId="1399" priority="610" stopIfTrue="1">
      <formula>$C86&lt;D$7</formula>
    </cfRule>
    <cfRule type="expression" dxfId="1398" priority="609" stopIfTrue="1">
      <formula>$C86=D$7</formula>
    </cfRule>
    <cfRule type="expression" dxfId="1397" priority="607" stopIfTrue="1">
      <formula>$C86=D$7</formula>
    </cfRule>
  </conditionalFormatting>
  <conditionalFormatting sqref="D87">
    <cfRule type="expression" dxfId="1396" priority="646" stopIfTrue="1">
      <formula>$C87&lt;D$7</formula>
    </cfRule>
    <cfRule type="expression" dxfId="1395" priority="645" stopIfTrue="1">
      <formula>$C87=D$7</formula>
    </cfRule>
    <cfRule type="expression" dxfId="1394" priority="644" stopIfTrue="1">
      <formula>$C87&lt;D$7</formula>
    </cfRule>
    <cfRule type="expression" dxfId="1393" priority="643" stopIfTrue="1">
      <formula>$C87=D$7</formula>
    </cfRule>
  </conditionalFormatting>
  <conditionalFormatting sqref="D87:D88">
    <cfRule type="expression" dxfId="1392" priority="647" stopIfTrue="1">
      <formula>$C87=D$7</formula>
    </cfRule>
    <cfRule type="expression" dxfId="1391" priority="648" stopIfTrue="1">
      <formula>$C87&lt;D$7</formula>
    </cfRule>
  </conditionalFormatting>
  <conditionalFormatting sqref="D88">
    <cfRule type="expression" dxfId="1390" priority="687" stopIfTrue="1">
      <formula>$C88=D$7</formula>
    </cfRule>
    <cfRule type="expression" dxfId="1389" priority="686" stopIfTrue="1">
      <formula>$C88&lt;D$7</formula>
    </cfRule>
    <cfRule type="expression" dxfId="1388" priority="685" stopIfTrue="1">
      <formula>$C88=D$7</formula>
    </cfRule>
    <cfRule type="expression" dxfId="1387" priority="688" stopIfTrue="1">
      <formula>$C88&lt;D$7</formula>
    </cfRule>
  </conditionalFormatting>
  <conditionalFormatting sqref="D89">
    <cfRule type="expression" dxfId="1386" priority="723" stopIfTrue="1">
      <formula>$C89=D$7</formula>
    </cfRule>
    <cfRule type="expression" dxfId="1385" priority="725" stopIfTrue="1">
      <formula>$C89=D$7</formula>
    </cfRule>
    <cfRule type="expression" dxfId="1384" priority="724" stopIfTrue="1">
      <formula>$C89&lt;D$7</formula>
    </cfRule>
    <cfRule type="expression" dxfId="1383" priority="726" stopIfTrue="1">
      <formula>$C89&lt;D$7</formula>
    </cfRule>
  </conditionalFormatting>
  <conditionalFormatting sqref="D89:D90">
    <cfRule type="expression" dxfId="1382" priority="728" stopIfTrue="1">
      <formula>$C89&lt;D$7</formula>
    </cfRule>
    <cfRule type="expression" dxfId="1381" priority="727" stopIfTrue="1">
      <formula>$C89=D$7</formula>
    </cfRule>
  </conditionalFormatting>
  <conditionalFormatting sqref="D90">
    <cfRule type="expression" dxfId="1380" priority="770" stopIfTrue="1">
      <formula>$C90&lt;D$7</formula>
    </cfRule>
    <cfRule type="expression" dxfId="1379" priority="769" stopIfTrue="1">
      <formula>$C90=D$7</formula>
    </cfRule>
    <cfRule type="expression" dxfId="1378" priority="768" stopIfTrue="1">
      <formula>$C90&lt;D$7</formula>
    </cfRule>
    <cfRule type="expression" dxfId="1377" priority="767" stopIfTrue="1">
      <formula>$C90=D$7</formula>
    </cfRule>
  </conditionalFormatting>
  <conditionalFormatting sqref="D91">
    <cfRule type="expression" dxfId="1376" priority="856" stopIfTrue="1">
      <formula>$C91=D$7</formula>
    </cfRule>
    <cfRule type="expression" dxfId="1375" priority="857" stopIfTrue="1">
      <formula>$C91&lt;D$7</formula>
    </cfRule>
    <cfRule type="expression" dxfId="1374" priority="934" stopIfTrue="1">
      <formula>$C91=D$7</formula>
    </cfRule>
    <cfRule type="expression" dxfId="1373" priority="924" stopIfTrue="1">
      <formula>$C91&lt;D$7</formula>
    </cfRule>
    <cfRule type="expression" dxfId="1372" priority="923" stopIfTrue="1">
      <formula>$C91=D$7</formula>
    </cfRule>
    <cfRule type="expression" dxfId="1371" priority="935" stopIfTrue="1">
      <formula>$C91&lt;D$7</formula>
    </cfRule>
  </conditionalFormatting>
  <conditionalFormatting sqref="D15:E15">
    <cfRule type="expression" dxfId="1370" priority="138" stopIfTrue="1">
      <formula>$C15&lt;D$7</formula>
    </cfRule>
    <cfRule type="expression" dxfId="1369" priority="137" stopIfTrue="1">
      <formula>$C15=D$7</formula>
    </cfRule>
  </conditionalFormatting>
  <conditionalFormatting sqref="D16:E16">
    <cfRule type="expression" dxfId="1368" priority="153" stopIfTrue="1">
      <formula>$C16=D$7</formula>
    </cfRule>
    <cfRule type="expression" dxfId="1367" priority="154" stopIfTrue="1">
      <formula>$C16&lt;D$7</formula>
    </cfRule>
  </conditionalFormatting>
  <conditionalFormatting sqref="D17:E17">
    <cfRule type="expression" dxfId="1366" priority="174" stopIfTrue="1">
      <formula>$C17&lt;D$7</formula>
    </cfRule>
    <cfRule type="expression" dxfId="1365" priority="173" stopIfTrue="1">
      <formula>$C17=D$7</formula>
    </cfRule>
  </conditionalFormatting>
  <conditionalFormatting sqref="D18:E18">
    <cfRule type="expression" dxfId="1364" priority="198" stopIfTrue="1">
      <formula>$C18&lt;D$7</formula>
    </cfRule>
    <cfRule type="expression" dxfId="1363" priority="197" stopIfTrue="1">
      <formula>$C18=D$7</formula>
    </cfRule>
  </conditionalFormatting>
  <conditionalFormatting sqref="D19:E19">
    <cfRule type="expression" dxfId="1362" priority="226" stopIfTrue="1">
      <formula>$C19&lt;D$7</formula>
    </cfRule>
    <cfRule type="expression" dxfId="1361" priority="225" stopIfTrue="1">
      <formula>$C19=D$7</formula>
    </cfRule>
  </conditionalFormatting>
  <conditionalFormatting sqref="D20:E20">
    <cfRule type="expression" dxfId="1360" priority="258" stopIfTrue="1">
      <formula>$C20&lt;D$7</formula>
    </cfRule>
    <cfRule type="expression" dxfId="1359" priority="257" stopIfTrue="1">
      <formula>$C20=D$7</formula>
    </cfRule>
  </conditionalFormatting>
  <conditionalFormatting sqref="D21:E22">
    <cfRule type="expression" dxfId="1358" priority="294" stopIfTrue="1">
      <formula>$C21&lt;D$7</formula>
    </cfRule>
    <cfRule type="expression" dxfId="1357" priority="293" stopIfTrue="1">
      <formula>$C21=D$7</formula>
    </cfRule>
  </conditionalFormatting>
  <conditionalFormatting sqref="D23:E24">
    <cfRule type="expression" dxfId="1356" priority="374" stopIfTrue="1">
      <formula>$C23&lt;D$7</formula>
    </cfRule>
    <cfRule type="expression" dxfId="1355" priority="373" stopIfTrue="1">
      <formula>$C23=D$7</formula>
    </cfRule>
  </conditionalFormatting>
  <conditionalFormatting sqref="D25:E25">
    <cfRule type="expression" dxfId="1354" priority="458" stopIfTrue="1">
      <formula>$C25&lt;D$7</formula>
    </cfRule>
    <cfRule type="expression" dxfId="1353" priority="457" stopIfTrue="1">
      <formula>$C25=D$7</formula>
    </cfRule>
  </conditionalFormatting>
  <conditionalFormatting sqref="D48:E48">
    <cfRule type="expression" dxfId="1352" priority="953" stopIfTrue="1">
      <formula>$C48=D$7</formula>
    </cfRule>
    <cfRule type="expression" dxfId="1351" priority="954" stopIfTrue="1">
      <formula>$C48&lt;D$7</formula>
    </cfRule>
  </conditionalFormatting>
  <conditionalFormatting sqref="D49:E49">
    <cfRule type="expression" dxfId="1350" priority="969" stopIfTrue="1">
      <formula>$C49=D$7</formula>
    </cfRule>
    <cfRule type="expression" dxfId="1349" priority="970" stopIfTrue="1">
      <formula>$C49&lt;D$7</formula>
    </cfRule>
  </conditionalFormatting>
  <conditionalFormatting sqref="D50:E50">
    <cfRule type="expression" dxfId="1348" priority="990" stopIfTrue="1">
      <formula>$C50&lt;D$7</formula>
    </cfRule>
    <cfRule type="expression" dxfId="1347" priority="989" stopIfTrue="1">
      <formula>$C50=D$7</formula>
    </cfRule>
  </conditionalFormatting>
  <conditionalFormatting sqref="D51:E51">
    <cfRule type="expression" dxfId="1346" priority="1013" stopIfTrue="1">
      <formula>$C51=D$7</formula>
    </cfRule>
    <cfRule type="expression" dxfId="1345" priority="1014" stopIfTrue="1">
      <formula>$C51&lt;D$7</formula>
    </cfRule>
  </conditionalFormatting>
  <conditionalFormatting sqref="D52:E52">
    <cfRule type="expression" dxfId="1344" priority="1042" stopIfTrue="1">
      <formula>$C52&lt;D$7</formula>
    </cfRule>
    <cfRule type="expression" dxfId="1343" priority="1041" stopIfTrue="1">
      <formula>$C52=D$7</formula>
    </cfRule>
  </conditionalFormatting>
  <conditionalFormatting sqref="D53:E53">
    <cfRule type="expression" dxfId="1342" priority="1074" stopIfTrue="1">
      <formula>$C53&lt;D$7</formula>
    </cfRule>
    <cfRule type="expression" dxfId="1341" priority="1073" stopIfTrue="1">
      <formula>$C53=D$7</formula>
    </cfRule>
  </conditionalFormatting>
  <conditionalFormatting sqref="D54:E54">
    <cfRule type="expression" dxfId="1340" priority="1109" stopIfTrue="1">
      <formula>$C54=D$7</formula>
    </cfRule>
    <cfRule type="expression" dxfId="1339" priority="1110" stopIfTrue="1">
      <formula>$C54&lt;D$7</formula>
    </cfRule>
  </conditionalFormatting>
  <conditionalFormatting sqref="D55:E55">
    <cfRule type="expression" dxfId="1338" priority="1149" stopIfTrue="1">
      <formula>$C55=D$7</formula>
    </cfRule>
    <cfRule type="expression" dxfId="1337" priority="1150" stopIfTrue="1">
      <formula>$C55&lt;D$7</formula>
    </cfRule>
  </conditionalFormatting>
  <conditionalFormatting sqref="D56:E56">
    <cfRule type="expression" dxfId="1336" priority="1189" stopIfTrue="1">
      <formula>$C56=D$7</formula>
    </cfRule>
    <cfRule type="expression" dxfId="1335" priority="1190" stopIfTrue="1">
      <formula>$C56&lt;D$7</formula>
    </cfRule>
  </conditionalFormatting>
  <conditionalFormatting sqref="D57:E57">
    <cfRule type="expression" dxfId="1334" priority="1232" stopIfTrue="1">
      <formula>$C57&lt;D$7</formula>
    </cfRule>
    <cfRule type="expression" dxfId="1333" priority="1231" stopIfTrue="1">
      <formula>$C57=D$7</formula>
    </cfRule>
  </conditionalFormatting>
  <conditionalFormatting sqref="D58:E58">
    <cfRule type="expression" dxfId="1332" priority="1323" stopIfTrue="1">
      <formula>$C58&lt;D$7</formula>
    </cfRule>
    <cfRule type="expression" dxfId="1331" priority="1322" stopIfTrue="1">
      <formula>$C58=D$7</formula>
    </cfRule>
  </conditionalFormatting>
  <conditionalFormatting sqref="D81:E81">
    <cfRule type="expression" dxfId="1330" priority="484" stopIfTrue="1">
      <formula>$C81&lt;D$7</formula>
    </cfRule>
    <cfRule type="expression" dxfId="1329" priority="483" stopIfTrue="1">
      <formula>$C81=D$7</formula>
    </cfRule>
  </conditionalFormatting>
  <conditionalFormatting sqref="D82:E82">
    <cfRule type="expression" dxfId="1328" priority="499" stopIfTrue="1">
      <formula>$C82=D$7</formula>
    </cfRule>
    <cfRule type="expression" dxfId="1327" priority="500" stopIfTrue="1">
      <formula>$C82&lt;D$7</formula>
    </cfRule>
  </conditionalFormatting>
  <conditionalFormatting sqref="D83:E83">
    <cfRule type="expression" dxfId="1326" priority="519" stopIfTrue="1">
      <formula>$C83=D$7</formula>
    </cfRule>
    <cfRule type="expression" dxfId="1325" priority="520" stopIfTrue="1">
      <formula>$C83&lt;D$7</formula>
    </cfRule>
  </conditionalFormatting>
  <conditionalFormatting sqref="D84:E84">
    <cfRule type="expression" dxfId="1324" priority="544" stopIfTrue="1">
      <formula>$C84&lt;D$7</formula>
    </cfRule>
    <cfRule type="expression" dxfId="1323" priority="543" stopIfTrue="1">
      <formula>$C84=D$7</formula>
    </cfRule>
  </conditionalFormatting>
  <conditionalFormatting sqref="D85:E85">
    <cfRule type="expression" dxfId="1322" priority="571" stopIfTrue="1">
      <formula>$C85=D$7</formula>
    </cfRule>
    <cfRule type="expression" dxfId="1321" priority="572" stopIfTrue="1">
      <formula>$C85&lt;D$7</formula>
    </cfRule>
  </conditionalFormatting>
  <conditionalFormatting sqref="D86:E86">
    <cfRule type="expression" dxfId="1320" priority="604" stopIfTrue="1">
      <formula>$C86&lt;D$7</formula>
    </cfRule>
    <cfRule type="expression" dxfId="1319" priority="603" stopIfTrue="1">
      <formula>$C86=D$7</formula>
    </cfRule>
  </conditionalFormatting>
  <conditionalFormatting sqref="D87:E88">
    <cfRule type="expression" dxfId="1318" priority="639" stopIfTrue="1">
      <formula>$C87=D$7</formula>
    </cfRule>
    <cfRule type="expression" dxfId="1317" priority="640" stopIfTrue="1">
      <formula>$C87&lt;D$7</formula>
    </cfRule>
  </conditionalFormatting>
  <conditionalFormatting sqref="D89:E90">
    <cfRule type="expression" dxfId="1316" priority="720" stopIfTrue="1">
      <formula>$C89&lt;D$7</formula>
    </cfRule>
    <cfRule type="expression" dxfId="1315" priority="719" stopIfTrue="1">
      <formula>$C89=D$7</formula>
    </cfRule>
  </conditionalFormatting>
  <conditionalFormatting sqref="D91:E91">
    <cfRule type="expression" dxfId="1314" priority="853" stopIfTrue="1">
      <formula>$C91&lt;D$7</formula>
    </cfRule>
    <cfRule type="expression" dxfId="1313" priority="852" stopIfTrue="1">
      <formula>$C91=D$7</formula>
    </cfRule>
  </conditionalFormatting>
  <conditionalFormatting sqref="D63:G63">
    <cfRule type="cellIs" dxfId="1312" priority="1409" operator="lessThan">
      <formula>0</formula>
    </cfRule>
    <cfRule type="cellIs" dxfId="1311" priority="1408" operator="greaterThan">
      <formula>0</formula>
    </cfRule>
  </conditionalFormatting>
  <conditionalFormatting sqref="D96:G96">
    <cfRule type="cellIs" dxfId="1310" priority="938" operator="greaterThan">
      <formula>0</formula>
    </cfRule>
    <cfRule type="cellIs" dxfId="1309" priority="939" operator="lessThan">
      <formula>0</formula>
    </cfRule>
  </conditionalFormatting>
  <conditionalFormatting sqref="D33:H33">
    <cfRule type="cellIs" dxfId="1308" priority="1844" operator="lessThan">
      <formula>0</formula>
    </cfRule>
    <cfRule type="cellIs" dxfId="1307" priority="1843" operator="greaterThan">
      <formula>0</formula>
    </cfRule>
  </conditionalFormatting>
  <conditionalFormatting sqref="D66:H66">
    <cfRule type="cellIs" dxfId="1306" priority="1374" operator="lessThan">
      <formula>0</formula>
    </cfRule>
    <cfRule type="cellIs" dxfId="1305" priority="1373" operator="greaterThan">
      <formula>0</formula>
    </cfRule>
  </conditionalFormatting>
  <conditionalFormatting sqref="D99:H99">
    <cfRule type="cellIs" dxfId="1304" priority="903" operator="greaterThan">
      <formula>0</formula>
    </cfRule>
    <cfRule type="cellIs" dxfId="1303" priority="904" operator="lessThan">
      <formula>0</formula>
    </cfRule>
  </conditionalFormatting>
  <conditionalFormatting sqref="D33:I33">
    <cfRule type="expression" dxfId="1302" priority="1830" stopIfTrue="1">
      <formula>D$27=0</formula>
    </cfRule>
  </conditionalFormatting>
  <conditionalFormatting sqref="D66:I66">
    <cfRule type="expression" dxfId="1301" priority="1360" stopIfTrue="1">
      <formula>D$27=0</formula>
    </cfRule>
  </conditionalFormatting>
  <conditionalFormatting sqref="D99:I99">
    <cfRule type="expression" dxfId="1300" priority="890" stopIfTrue="1">
      <formula>D$27=0</formula>
    </cfRule>
  </conditionalFormatting>
  <conditionalFormatting sqref="D129:P129">
    <cfRule type="cellIs" dxfId="1299" priority="3158" operator="lessThan">
      <formula>0</formula>
    </cfRule>
    <cfRule type="cellIs" dxfId="1298" priority="3157" operator="greaterThan">
      <formula>0</formula>
    </cfRule>
  </conditionalFormatting>
  <conditionalFormatting sqref="D27:Q27">
    <cfRule type="cellIs" dxfId="1297" priority="1854" operator="lessThan">
      <formula>0</formula>
    </cfRule>
    <cfRule type="cellIs" dxfId="1296" priority="1853" operator="greaterThan">
      <formula>0</formula>
    </cfRule>
  </conditionalFormatting>
  <conditionalFormatting sqref="D60:Q60">
    <cfRule type="cellIs" dxfId="1295" priority="1383" operator="greaterThan">
      <formula>0</formula>
    </cfRule>
    <cfRule type="cellIs" dxfId="1294" priority="1384" operator="lessThan">
      <formula>0</formula>
    </cfRule>
  </conditionalFormatting>
  <conditionalFormatting sqref="D93:Q93">
    <cfRule type="cellIs" dxfId="1293" priority="913" operator="greaterThan">
      <formula>0</formula>
    </cfRule>
    <cfRule type="cellIs" dxfId="1292" priority="914" operator="lessThan">
      <formula>0</formula>
    </cfRule>
  </conditionalFormatting>
  <conditionalFormatting sqref="E14">
    <cfRule type="expression" priority="1805">
      <formula>$C14=E$5</formula>
    </cfRule>
    <cfRule type="cellIs" dxfId="1291" priority="1809" operator="between">
      <formula>E13*0.95</formula>
      <formula>E13*1.2</formula>
    </cfRule>
    <cfRule type="cellIs" dxfId="1290" priority="1807" operator="lessThan">
      <formula>E13*95%</formula>
    </cfRule>
    <cfRule type="cellIs" dxfId="1289" priority="1806" stopIfTrue="1" operator="equal">
      <formula>0</formula>
    </cfRule>
    <cfRule type="cellIs" dxfId="1288" priority="1808" operator="greaterThan">
      <formula>E13*120%</formula>
    </cfRule>
  </conditionalFormatting>
  <conditionalFormatting sqref="E15">
    <cfRule type="expression" dxfId="1287" priority="136" stopIfTrue="1">
      <formula>$C15&lt;E$7</formula>
    </cfRule>
    <cfRule type="expression" dxfId="1286" priority="135" stopIfTrue="1">
      <formula>$C15=E$7</formula>
    </cfRule>
  </conditionalFormatting>
  <conditionalFormatting sqref="E33">
    <cfRule type="expression" dxfId="1285" priority="1842">
      <formula>$F$27=0</formula>
    </cfRule>
  </conditionalFormatting>
  <conditionalFormatting sqref="E47">
    <cfRule type="cellIs" dxfId="1284" priority="1338" operator="greaterThan">
      <formula>E46*120%</formula>
    </cfRule>
    <cfRule type="cellIs" dxfId="1283" priority="1337" operator="lessThan">
      <formula>E46*95%</formula>
    </cfRule>
    <cfRule type="cellIs" dxfId="1282" priority="1336" stopIfTrue="1" operator="equal">
      <formula>0</formula>
    </cfRule>
    <cfRule type="expression" priority="1335">
      <formula>$C47=E$5</formula>
    </cfRule>
    <cfRule type="cellIs" dxfId="1281" priority="1339" operator="between">
      <formula>E46*0.95</formula>
      <formula>E46*1.2</formula>
    </cfRule>
  </conditionalFormatting>
  <conditionalFormatting sqref="E48">
    <cfRule type="expression" dxfId="1280" priority="952" stopIfTrue="1">
      <formula>$C48&lt;E$7</formula>
    </cfRule>
    <cfRule type="expression" dxfId="1279" priority="951" stopIfTrue="1">
      <formula>$C48=E$7</formula>
    </cfRule>
  </conditionalFormatting>
  <conditionalFormatting sqref="E66">
    <cfRule type="expression" dxfId="1278" priority="1372">
      <formula>$F$27=0</formula>
    </cfRule>
  </conditionalFormatting>
  <conditionalFormatting sqref="E80">
    <cfRule type="cellIs" dxfId="1277" priority="868" operator="greaterThan">
      <formula>E79*120%</formula>
    </cfRule>
    <cfRule type="cellIs" dxfId="1276" priority="869" operator="between">
      <formula>E79*0.95</formula>
      <formula>E79*1.2</formula>
    </cfRule>
    <cfRule type="expression" priority="865">
      <formula>$C80=E$5</formula>
    </cfRule>
    <cfRule type="cellIs" dxfId="1275" priority="867" operator="lessThan">
      <formula>E79*95%</formula>
    </cfRule>
    <cfRule type="cellIs" dxfId="1274" priority="866" stopIfTrue="1" operator="equal">
      <formula>0</formula>
    </cfRule>
  </conditionalFormatting>
  <conditionalFormatting sqref="E81">
    <cfRule type="expression" dxfId="1273" priority="482" stopIfTrue="1">
      <formula>$C81&lt;E$7</formula>
    </cfRule>
    <cfRule type="expression" dxfId="1272" priority="481" stopIfTrue="1">
      <formula>$C81=E$7</formula>
    </cfRule>
  </conditionalFormatting>
  <conditionalFormatting sqref="E99">
    <cfRule type="expression" dxfId="1271" priority="902">
      <formula>$F$27=0</formula>
    </cfRule>
  </conditionalFormatting>
  <conditionalFormatting sqref="E16:F16">
    <cfRule type="expression" dxfId="1270" priority="150" stopIfTrue="1">
      <formula>$C16&lt;E$7</formula>
    </cfRule>
    <cfRule type="expression" dxfId="1269" priority="149" stopIfTrue="1">
      <formula>$C16=E$7</formula>
    </cfRule>
  </conditionalFormatting>
  <conditionalFormatting sqref="E17:F17">
    <cfRule type="expression" dxfId="1268" priority="169" stopIfTrue="1">
      <formula>$C17=E$7</formula>
    </cfRule>
    <cfRule type="expression" dxfId="1267" priority="170" stopIfTrue="1">
      <formula>$C17&lt;E$7</formula>
    </cfRule>
  </conditionalFormatting>
  <conditionalFormatting sqref="E18:F18">
    <cfRule type="expression" dxfId="1266" priority="193" stopIfTrue="1">
      <formula>$C18=E$7</formula>
    </cfRule>
    <cfRule type="expression" dxfId="1265" priority="194" stopIfTrue="1">
      <formula>$C18&lt;E$7</formula>
    </cfRule>
  </conditionalFormatting>
  <conditionalFormatting sqref="E19:F19">
    <cfRule type="expression" dxfId="1264" priority="221" stopIfTrue="1">
      <formula>$C19=E$7</formula>
    </cfRule>
    <cfRule type="expression" dxfId="1263" priority="222" stopIfTrue="1">
      <formula>$C19&lt;E$7</formula>
    </cfRule>
  </conditionalFormatting>
  <conditionalFormatting sqref="E20:F20">
    <cfRule type="expression" dxfId="1262" priority="253" stopIfTrue="1">
      <formula>$C20=E$7</formula>
    </cfRule>
    <cfRule type="expression" dxfId="1261" priority="254" stopIfTrue="1">
      <formula>$C20&lt;E$7</formula>
    </cfRule>
  </conditionalFormatting>
  <conditionalFormatting sqref="E21:F22">
    <cfRule type="expression" dxfId="1260" priority="290" stopIfTrue="1">
      <formula>$C21&lt;E$7</formula>
    </cfRule>
    <cfRule type="expression" dxfId="1259" priority="289" stopIfTrue="1">
      <formula>$C21=E$7</formula>
    </cfRule>
  </conditionalFormatting>
  <conditionalFormatting sqref="E23:F24">
    <cfRule type="expression" dxfId="1258" priority="369" stopIfTrue="1">
      <formula>$C23=E$7</formula>
    </cfRule>
    <cfRule type="expression" dxfId="1257" priority="370" stopIfTrue="1">
      <formula>$C23&lt;E$7</formula>
    </cfRule>
  </conditionalFormatting>
  <conditionalFormatting sqref="E25:F25">
    <cfRule type="expression" dxfId="1256" priority="454" stopIfTrue="1">
      <formula>$C25&lt;E$7</formula>
    </cfRule>
    <cfRule type="expression" dxfId="1255" priority="453" stopIfTrue="1">
      <formula>$C25=E$7</formula>
    </cfRule>
  </conditionalFormatting>
  <conditionalFormatting sqref="E49:F49">
    <cfRule type="expression" dxfId="1254" priority="965" stopIfTrue="1">
      <formula>$C49=E$7</formula>
    </cfRule>
    <cfRule type="expression" dxfId="1253" priority="966" stopIfTrue="1">
      <formula>$C49&lt;E$7</formula>
    </cfRule>
  </conditionalFormatting>
  <conditionalFormatting sqref="E50:F50">
    <cfRule type="expression" dxfId="1252" priority="986" stopIfTrue="1">
      <formula>$C50&lt;E$7</formula>
    </cfRule>
    <cfRule type="expression" dxfId="1251" priority="985" stopIfTrue="1">
      <formula>$C50=E$7</formula>
    </cfRule>
  </conditionalFormatting>
  <conditionalFormatting sqref="E51:F51">
    <cfRule type="expression" dxfId="1250" priority="1010" stopIfTrue="1">
      <formula>$C51&lt;E$7</formula>
    </cfRule>
    <cfRule type="expression" dxfId="1249" priority="1009" stopIfTrue="1">
      <formula>$C51=E$7</formula>
    </cfRule>
  </conditionalFormatting>
  <conditionalFormatting sqref="E52:F52">
    <cfRule type="expression" dxfId="1248" priority="1038" stopIfTrue="1">
      <formula>$C52&lt;E$7</formula>
    </cfRule>
    <cfRule type="expression" dxfId="1247" priority="1037" stopIfTrue="1">
      <formula>$C52=E$7</formula>
    </cfRule>
  </conditionalFormatting>
  <conditionalFormatting sqref="E53:F53">
    <cfRule type="expression" dxfId="1246" priority="1070" stopIfTrue="1">
      <formula>$C53&lt;E$7</formula>
    </cfRule>
    <cfRule type="expression" dxfId="1245" priority="1069" stopIfTrue="1">
      <formula>$C53=E$7</formula>
    </cfRule>
  </conditionalFormatting>
  <conditionalFormatting sqref="E54:F54">
    <cfRule type="expression" dxfId="1244" priority="1105" stopIfTrue="1">
      <formula>$C54=E$7</formula>
    </cfRule>
    <cfRule type="expression" dxfId="1243" priority="1106" stopIfTrue="1">
      <formula>$C54&lt;E$7</formula>
    </cfRule>
  </conditionalFormatting>
  <conditionalFormatting sqref="E55:F55">
    <cfRule type="expression" dxfId="1242" priority="1146" stopIfTrue="1">
      <formula>$C55&lt;E$7</formula>
    </cfRule>
    <cfRule type="expression" dxfId="1241" priority="1145" stopIfTrue="1">
      <formula>$C55=E$7</formula>
    </cfRule>
  </conditionalFormatting>
  <conditionalFormatting sqref="E56:F56">
    <cfRule type="expression" dxfId="1240" priority="1185" stopIfTrue="1">
      <formula>$C56=E$7</formula>
    </cfRule>
    <cfRule type="expression" dxfId="1239" priority="1186" stopIfTrue="1">
      <formula>$C56&lt;E$7</formula>
    </cfRule>
  </conditionalFormatting>
  <conditionalFormatting sqref="E57:F57">
    <cfRule type="expression" dxfId="1238" priority="1228" stopIfTrue="1">
      <formula>$C57&lt;E$7</formula>
    </cfRule>
    <cfRule type="expression" dxfId="1237" priority="1227" stopIfTrue="1">
      <formula>$C57=E$7</formula>
    </cfRule>
  </conditionalFormatting>
  <conditionalFormatting sqref="E58:F58">
    <cfRule type="expression" dxfId="1236" priority="1319" stopIfTrue="1">
      <formula>$C58&lt;E$7</formula>
    </cfRule>
    <cfRule type="expression" dxfId="1235" priority="1318" stopIfTrue="1">
      <formula>$C58=E$7</formula>
    </cfRule>
  </conditionalFormatting>
  <conditionalFormatting sqref="E82:F82">
    <cfRule type="expression" dxfId="1234" priority="495" stopIfTrue="1">
      <formula>$C82=E$7</formula>
    </cfRule>
    <cfRule type="expression" dxfId="1233" priority="496" stopIfTrue="1">
      <formula>$C82&lt;E$7</formula>
    </cfRule>
  </conditionalFormatting>
  <conditionalFormatting sqref="E83:F83">
    <cfRule type="expression" dxfId="1232" priority="516" stopIfTrue="1">
      <formula>$C83&lt;E$7</formula>
    </cfRule>
    <cfRule type="expression" dxfId="1231" priority="515" stopIfTrue="1">
      <formula>$C83=E$7</formula>
    </cfRule>
  </conditionalFormatting>
  <conditionalFormatting sqref="E84:F84">
    <cfRule type="expression" dxfId="1230" priority="540" stopIfTrue="1">
      <formula>$C84&lt;E$7</formula>
    </cfRule>
    <cfRule type="expression" dxfId="1229" priority="539" stopIfTrue="1">
      <formula>$C84=E$7</formula>
    </cfRule>
  </conditionalFormatting>
  <conditionalFormatting sqref="E85:F85">
    <cfRule type="expression" dxfId="1228" priority="568" stopIfTrue="1">
      <formula>$C85&lt;E$7</formula>
    </cfRule>
    <cfRule type="expression" dxfId="1227" priority="567" stopIfTrue="1">
      <formula>$C85=E$7</formula>
    </cfRule>
  </conditionalFormatting>
  <conditionalFormatting sqref="E86:F86">
    <cfRule type="expression" dxfId="1226" priority="599" stopIfTrue="1">
      <formula>$C86=E$7</formula>
    </cfRule>
    <cfRule type="expression" dxfId="1225" priority="600" stopIfTrue="1">
      <formula>$C86&lt;E$7</formula>
    </cfRule>
  </conditionalFormatting>
  <conditionalFormatting sqref="E87:F88">
    <cfRule type="expression" dxfId="1224" priority="635" stopIfTrue="1">
      <formula>$C87=E$7</formula>
    </cfRule>
    <cfRule type="expression" dxfId="1223" priority="636" stopIfTrue="1">
      <formula>$C87&lt;E$7</formula>
    </cfRule>
  </conditionalFormatting>
  <conditionalFormatting sqref="E89:F90">
    <cfRule type="expression" dxfId="1222" priority="715" stopIfTrue="1">
      <formula>$C89=E$7</formula>
    </cfRule>
    <cfRule type="expression" dxfId="1221" priority="716" stopIfTrue="1">
      <formula>$C89&lt;E$7</formula>
    </cfRule>
  </conditionalFormatting>
  <conditionalFormatting sqref="E91:F91">
    <cfRule type="expression" dxfId="1220" priority="848" stopIfTrue="1">
      <formula>$C91=E$7</formula>
    </cfRule>
    <cfRule type="expression" dxfId="1219" priority="849" stopIfTrue="1">
      <formula>$C91&lt;E$7</formula>
    </cfRule>
  </conditionalFormatting>
  <conditionalFormatting sqref="E12:G13">
    <cfRule type="expression" dxfId="1218" priority="1868" stopIfTrue="1">
      <formula>$C12&lt;E$7</formula>
    </cfRule>
    <cfRule type="expression" dxfId="1217" priority="1867" stopIfTrue="1">
      <formula>$C12=E$7</formula>
    </cfRule>
  </conditionalFormatting>
  <conditionalFormatting sqref="E45:G46">
    <cfRule type="expression" dxfId="1216" priority="1397" stopIfTrue="1">
      <formula>$C45=E$7</formula>
    </cfRule>
    <cfRule type="expression" dxfId="1215" priority="1398" stopIfTrue="1">
      <formula>$C45&lt;E$7</formula>
    </cfRule>
  </conditionalFormatting>
  <conditionalFormatting sqref="E78:G79 J78:P83">
    <cfRule type="expression" dxfId="1214" priority="928" stopIfTrue="1">
      <formula>$C78&lt;E$7</formula>
    </cfRule>
    <cfRule type="expression" dxfId="1213" priority="927" stopIfTrue="1">
      <formula>$C78=E$7</formula>
    </cfRule>
  </conditionalFormatting>
  <conditionalFormatting sqref="F15">
    <cfRule type="cellIs" dxfId="1212" priority="50" operator="greaterThan">
      <formula>F14*120%</formula>
    </cfRule>
    <cfRule type="cellIs" dxfId="1211" priority="51" operator="between">
      <formula>F14*0.95</formula>
      <formula>F14*1.2</formula>
    </cfRule>
    <cfRule type="expression" priority="47">
      <formula>$C15=F$5</formula>
    </cfRule>
    <cfRule type="cellIs" dxfId="1210" priority="49" operator="lessThan">
      <formula>F14*95%</formula>
    </cfRule>
    <cfRule type="cellIs" dxfId="1209" priority="48" stopIfTrue="1" operator="equal">
      <formula>0</formula>
    </cfRule>
  </conditionalFormatting>
  <conditionalFormatting sqref="F16">
    <cfRule type="expression" dxfId="1208" priority="147" stopIfTrue="1">
      <formula>$C16=F$7</formula>
    </cfRule>
    <cfRule type="expression" dxfId="1207" priority="148" stopIfTrue="1">
      <formula>$C16&lt;F$7</formula>
    </cfRule>
  </conditionalFormatting>
  <conditionalFormatting sqref="F48">
    <cfRule type="cellIs" dxfId="1206" priority="1332" operator="lessThan">
      <formula>F47*95%</formula>
    </cfRule>
    <cfRule type="cellIs" dxfId="1205" priority="1331" stopIfTrue="1" operator="equal">
      <formula>0</formula>
    </cfRule>
    <cfRule type="expression" priority="1330">
      <formula>$C48=F$5</formula>
    </cfRule>
    <cfRule type="cellIs" dxfId="1204" priority="1334" operator="between">
      <formula>F47*0.95</formula>
      <formula>F47*1.2</formula>
    </cfRule>
    <cfRule type="cellIs" dxfId="1203" priority="1333" operator="greaterThan">
      <formula>F47*120%</formula>
    </cfRule>
  </conditionalFormatting>
  <conditionalFormatting sqref="F49">
    <cfRule type="expression" dxfId="1202" priority="963" stopIfTrue="1">
      <formula>$C49=F$7</formula>
    </cfRule>
    <cfRule type="expression" dxfId="1201" priority="964" stopIfTrue="1">
      <formula>$C49&lt;F$7</formula>
    </cfRule>
  </conditionalFormatting>
  <conditionalFormatting sqref="F81">
    <cfRule type="cellIs" dxfId="1200" priority="864" operator="between">
      <formula>F80*0.95</formula>
      <formula>F80*1.2</formula>
    </cfRule>
    <cfRule type="cellIs" dxfId="1199" priority="862" operator="lessThan">
      <formula>F80*95%</formula>
    </cfRule>
    <cfRule type="expression" priority="860">
      <formula>$C81=F$5</formula>
    </cfRule>
    <cfRule type="cellIs" dxfId="1198" priority="863" operator="greaterThan">
      <formula>F80*120%</formula>
    </cfRule>
    <cfRule type="cellIs" dxfId="1197" priority="861" stopIfTrue="1" operator="equal">
      <formula>0</formula>
    </cfRule>
  </conditionalFormatting>
  <conditionalFormatting sqref="F82">
    <cfRule type="expression" dxfId="1196" priority="493" stopIfTrue="1">
      <formula>$C82=F$7</formula>
    </cfRule>
    <cfRule type="expression" dxfId="1195" priority="494" stopIfTrue="1">
      <formula>$C82&lt;F$7</formula>
    </cfRule>
  </conditionalFormatting>
  <conditionalFormatting sqref="F17:G17">
    <cfRule type="expression" dxfId="1194" priority="166" stopIfTrue="1">
      <formula>$C17&lt;F$7</formula>
    </cfRule>
    <cfRule type="expression" dxfId="1193" priority="165" stopIfTrue="1">
      <formula>$C17=F$7</formula>
    </cfRule>
  </conditionalFormatting>
  <conditionalFormatting sqref="F18:G18">
    <cfRule type="expression" dxfId="1192" priority="190" stopIfTrue="1">
      <formula>$C18&lt;F$7</formula>
    </cfRule>
    <cfRule type="expression" dxfId="1191" priority="189" stopIfTrue="1">
      <formula>$C18=F$7</formula>
    </cfRule>
  </conditionalFormatting>
  <conditionalFormatting sqref="F19:G19">
    <cfRule type="expression" dxfId="1190" priority="218" stopIfTrue="1">
      <formula>$C19&lt;F$7</formula>
    </cfRule>
    <cfRule type="expression" dxfId="1189" priority="217" stopIfTrue="1">
      <formula>$C19=F$7</formula>
    </cfRule>
  </conditionalFormatting>
  <conditionalFormatting sqref="F20:G20">
    <cfRule type="expression" dxfId="1188" priority="250" stopIfTrue="1">
      <formula>$C20&lt;F$7</formula>
    </cfRule>
    <cfRule type="expression" dxfId="1187" priority="249" stopIfTrue="1">
      <formula>$C20=F$7</formula>
    </cfRule>
  </conditionalFormatting>
  <conditionalFormatting sqref="F21:G22">
    <cfRule type="expression" dxfId="1186" priority="286" stopIfTrue="1">
      <formula>$C21&lt;F$7</formula>
    </cfRule>
    <cfRule type="expression" dxfId="1185" priority="285" stopIfTrue="1">
      <formula>$C21=F$7</formula>
    </cfRule>
  </conditionalFormatting>
  <conditionalFormatting sqref="F23:G24">
    <cfRule type="expression" dxfId="1184" priority="366" stopIfTrue="1">
      <formula>$C23&lt;F$7</formula>
    </cfRule>
    <cfRule type="expression" dxfId="1183" priority="365" stopIfTrue="1">
      <formula>$C23=F$7</formula>
    </cfRule>
  </conditionalFormatting>
  <conditionalFormatting sqref="F25:G25">
    <cfRule type="expression" dxfId="1182" priority="449" stopIfTrue="1">
      <formula>$C25=F$7</formula>
    </cfRule>
    <cfRule type="expression" dxfId="1181" priority="450" stopIfTrue="1">
      <formula>$C25&lt;F$7</formula>
    </cfRule>
  </conditionalFormatting>
  <conditionalFormatting sqref="F47:G47">
    <cfRule type="expression" dxfId="1180" priority="1341" stopIfTrue="1">
      <formula>$C47&lt;F$7</formula>
    </cfRule>
    <cfRule type="expression" dxfId="1179" priority="1340" stopIfTrue="1">
      <formula>$C47=F$7</formula>
    </cfRule>
  </conditionalFormatting>
  <conditionalFormatting sqref="F50:G50">
    <cfRule type="expression" dxfId="1178" priority="982" stopIfTrue="1">
      <formula>$C50&lt;F$7</formula>
    </cfRule>
    <cfRule type="expression" dxfId="1177" priority="981" stopIfTrue="1">
      <formula>$C50=F$7</formula>
    </cfRule>
  </conditionalFormatting>
  <conditionalFormatting sqref="F51:G51">
    <cfRule type="expression" dxfId="1176" priority="1006" stopIfTrue="1">
      <formula>$C51&lt;F$7</formula>
    </cfRule>
    <cfRule type="expression" dxfId="1175" priority="1005" stopIfTrue="1">
      <formula>$C51=F$7</formula>
    </cfRule>
  </conditionalFormatting>
  <conditionalFormatting sqref="F52:G52">
    <cfRule type="expression" dxfId="1174" priority="1034" stopIfTrue="1">
      <formula>$C52&lt;F$7</formula>
    </cfRule>
    <cfRule type="expression" dxfId="1173" priority="1033" stopIfTrue="1">
      <formula>$C52=F$7</formula>
    </cfRule>
  </conditionalFormatting>
  <conditionalFormatting sqref="F53:G53">
    <cfRule type="expression" dxfId="1172" priority="1065" stopIfTrue="1">
      <formula>$C53=F$7</formula>
    </cfRule>
    <cfRule type="expression" dxfId="1171" priority="1066" stopIfTrue="1">
      <formula>$C53&lt;F$7</formula>
    </cfRule>
  </conditionalFormatting>
  <conditionalFormatting sqref="F54:G54">
    <cfRule type="expression" dxfId="1170" priority="1102" stopIfTrue="1">
      <formula>$C54&lt;F$7</formula>
    </cfRule>
    <cfRule type="expression" dxfId="1169" priority="1101" stopIfTrue="1">
      <formula>$C54=F$7</formula>
    </cfRule>
  </conditionalFormatting>
  <conditionalFormatting sqref="F55:G55">
    <cfRule type="expression" dxfId="1168" priority="1141" stopIfTrue="1">
      <formula>$C55=F$7</formula>
    </cfRule>
    <cfRule type="expression" dxfId="1167" priority="1142" stopIfTrue="1">
      <formula>$C55&lt;F$7</formula>
    </cfRule>
  </conditionalFormatting>
  <conditionalFormatting sqref="F56:G56">
    <cfRule type="expression" dxfId="1166" priority="1181" stopIfTrue="1">
      <formula>$C56=F$7</formula>
    </cfRule>
    <cfRule type="expression" dxfId="1165" priority="1182" stopIfTrue="1">
      <formula>$C56&lt;F$7</formula>
    </cfRule>
  </conditionalFormatting>
  <conditionalFormatting sqref="F57:G57">
    <cfRule type="expression" dxfId="1164" priority="1224" stopIfTrue="1">
      <formula>$C57&lt;F$7</formula>
    </cfRule>
    <cfRule type="expression" dxfId="1163" priority="1223" stopIfTrue="1">
      <formula>$C57=F$7</formula>
    </cfRule>
  </conditionalFormatting>
  <conditionalFormatting sqref="F58:G58">
    <cfRule type="expression" dxfId="1162" priority="1314" stopIfTrue="1">
      <formula>$C58=F$7</formula>
    </cfRule>
    <cfRule type="expression" dxfId="1161" priority="1315" stopIfTrue="1">
      <formula>$C58&lt;F$7</formula>
    </cfRule>
  </conditionalFormatting>
  <conditionalFormatting sqref="F80:G80 G81 J84:K84 N84:P87 K85 O88:P88 P89 N91:P91">
    <cfRule type="expression" dxfId="1160" priority="937" stopIfTrue="1">
      <formula>$C80&lt;F$7</formula>
    </cfRule>
    <cfRule type="expression" dxfId="1159" priority="936" stopIfTrue="1">
      <formula>$C80=F$7</formula>
    </cfRule>
  </conditionalFormatting>
  <conditionalFormatting sqref="F83:G83">
    <cfRule type="expression" dxfId="1158" priority="512" stopIfTrue="1">
      <formula>$C83&lt;F$7</formula>
    </cfRule>
    <cfRule type="expression" dxfId="1157" priority="511" stopIfTrue="1">
      <formula>$C83=F$7</formula>
    </cfRule>
  </conditionalFormatting>
  <conditionalFormatting sqref="F84:G84">
    <cfRule type="expression" dxfId="1156" priority="535" stopIfTrue="1">
      <formula>$C84=F$7</formula>
    </cfRule>
    <cfRule type="expression" dxfId="1155" priority="536" stopIfTrue="1">
      <formula>$C84&lt;F$7</formula>
    </cfRule>
  </conditionalFormatting>
  <conditionalFormatting sqref="F85:G85">
    <cfRule type="expression" dxfId="1154" priority="564" stopIfTrue="1">
      <formula>$C85&lt;F$7</formula>
    </cfRule>
    <cfRule type="expression" dxfId="1153" priority="563" stopIfTrue="1">
      <formula>$C85=F$7</formula>
    </cfRule>
  </conditionalFormatting>
  <conditionalFormatting sqref="F86:G86">
    <cfRule type="expression" dxfId="1152" priority="595" stopIfTrue="1">
      <formula>$C86=F$7</formula>
    </cfRule>
    <cfRule type="expression" dxfId="1151" priority="596" stopIfTrue="1">
      <formula>$C86&lt;F$7</formula>
    </cfRule>
  </conditionalFormatting>
  <conditionalFormatting sqref="F87:G88">
    <cfRule type="expression" dxfId="1150" priority="632" stopIfTrue="1">
      <formula>$C87&lt;F$7</formula>
    </cfRule>
    <cfRule type="expression" dxfId="1149" priority="631" stopIfTrue="1">
      <formula>$C87=F$7</formula>
    </cfRule>
  </conditionalFormatting>
  <conditionalFormatting sqref="F89:G90">
    <cfRule type="expression" dxfId="1148" priority="712" stopIfTrue="1">
      <formula>$C89&lt;F$7</formula>
    </cfRule>
    <cfRule type="expression" dxfId="1147" priority="711" stopIfTrue="1">
      <formula>$C89=F$7</formula>
    </cfRule>
  </conditionalFormatting>
  <conditionalFormatting sqref="F91:G91">
    <cfRule type="expression" dxfId="1146" priority="844" stopIfTrue="1">
      <formula>$C91=F$7</formula>
    </cfRule>
    <cfRule type="expression" dxfId="1145" priority="845" stopIfTrue="1">
      <formula>$C91&lt;F$7</formula>
    </cfRule>
  </conditionalFormatting>
  <conditionalFormatting sqref="F33:Q33">
    <cfRule type="expression" dxfId="1144" priority="1822">
      <formula>$F$27=0</formula>
    </cfRule>
  </conditionalFormatting>
  <conditionalFormatting sqref="F66:Q66">
    <cfRule type="expression" dxfId="1143" priority="1352">
      <formula>$F$27=0</formula>
    </cfRule>
  </conditionalFormatting>
  <conditionalFormatting sqref="F99:Q99">
    <cfRule type="expression" dxfId="1142" priority="882">
      <formula>$F$27=0</formula>
    </cfRule>
  </conditionalFormatting>
  <conditionalFormatting sqref="G15">
    <cfRule type="expression" dxfId="1141" priority="59" stopIfTrue="1">
      <formula>$C15=G$7</formula>
    </cfRule>
    <cfRule type="expression" dxfId="1140" priority="60" stopIfTrue="1">
      <formula>$C15&lt;G$7</formula>
    </cfRule>
    <cfRule type="expression" dxfId="1139" priority="58" stopIfTrue="1">
      <formula>$C15&lt;G$7</formula>
    </cfRule>
    <cfRule type="expression" dxfId="1138" priority="57" stopIfTrue="1">
      <formula>$C15=G$7</formula>
    </cfRule>
  </conditionalFormatting>
  <conditionalFormatting sqref="G16">
    <cfRule type="cellIs" dxfId="1137" priority="43" stopIfTrue="1" operator="equal">
      <formula>0</formula>
    </cfRule>
    <cfRule type="expression" priority="42">
      <formula>$C16=G$5</formula>
    </cfRule>
    <cfRule type="cellIs" dxfId="1136" priority="46" operator="between">
      <formula>G15*0.95</formula>
      <formula>G15*1.2</formula>
    </cfRule>
    <cfRule type="cellIs" dxfId="1135" priority="45" operator="greaterThan">
      <formula>G15*120%</formula>
    </cfRule>
    <cfRule type="cellIs" dxfId="1134" priority="44" operator="lessThan">
      <formula>G15*95%</formula>
    </cfRule>
  </conditionalFormatting>
  <conditionalFormatting sqref="G17">
    <cfRule type="expression" dxfId="1133" priority="163" stopIfTrue="1">
      <formula>$C17=G$7</formula>
    </cfRule>
    <cfRule type="expression" dxfId="1132" priority="164" stopIfTrue="1">
      <formula>$C17&lt;G$7</formula>
    </cfRule>
  </conditionalFormatting>
  <conditionalFormatting sqref="G49">
    <cfRule type="cellIs" dxfId="1131" priority="1289" operator="between">
      <formula>G48*0.95</formula>
      <formula>G48*1.2</formula>
    </cfRule>
    <cfRule type="cellIs" dxfId="1130" priority="1287" operator="lessThan">
      <formula>G48*95%</formula>
    </cfRule>
    <cfRule type="expression" priority="1285">
      <formula>$C49=G$5</formula>
    </cfRule>
    <cfRule type="cellIs" dxfId="1129" priority="1286" stopIfTrue="1" operator="equal">
      <formula>0</formula>
    </cfRule>
    <cfRule type="cellIs" dxfId="1128" priority="1288" operator="greaterThan">
      <formula>G48*120%</formula>
    </cfRule>
  </conditionalFormatting>
  <conditionalFormatting sqref="G50">
    <cfRule type="expression" dxfId="1127" priority="979" stopIfTrue="1">
      <formula>$C50=G$7</formula>
    </cfRule>
    <cfRule type="expression" dxfId="1126" priority="980" stopIfTrue="1">
      <formula>$C50&lt;G$7</formula>
    </cfRule>
  </conditionalFormatting>
  <conditionalFormatting sqref="G82">
    <cfRule type="cellIs" dxfId="1125" priority="816" stopIfTrue="1" operator="equal">
      <formula>0</formula>
    </cfRule>
    <cfRule type="cellIs" dxfId="1124" priority="817" operator="lessThan">
      <formula>G81*95%</formula>
    </cfRule>
    <cfRule type="expression" priority="815">
      <formula>$C82=G$5</formula>
    </cfRule>
    <cfRule type="cellIs" dxfId="1123" priority="818" operator="greaterThan">
      <formula>G81*120%</formula>
    </cfRule>
    <cfRule type="cellIs" dxfId="1122" priority="819" operator="between">
      <formula>G81*0.95</formula>
      <formula>G81*1.2</formula>
    </cfRule>
  </conditionalFormatting>
  <conditionalFormatting sqref="G83">
    <cfRule type="expression" dxfId="1121" priority="510" stopIfTrue="1">
      <formula>$C83&lt;G$7</formula>
    </cfRule>
    <cfRule type="expression" dxfId="1120" priority="509" stopIfTrue="1">
      <formula>$C83=G$7</formula>
    </cfRule>
  </conditionalFormatting>
  <conditionalFormatting sqref="G18:H18">
    <cfRule type="expression" dxfId="1119" priority="186" stopIfTrue="1">
      <formula>$C18&lt;G$7</formula>
    </cfRule>
    <cfRule type="expression" dxfId="1118" priority="185" stopIfTrue="1">
      <formula>$C18=G$7</formula>
    </cfRule>
  </conditionalFormatting>
  <conditionalFormatting sqref="G19:H19">
    <cfRule type="expression" dxfId="1117" priority="213" stopIfTrue="1">
      <formula>$C19=G$7</formula>
    </cfRule>
    <cfRule type="expression" dxfId="1116" priority="214" stopIfTrue="1">
      <formula>$C19&lt;G$7</formula>
    </cfRule>
  </conditionalFormatting>
  <conditionalFormatting sqref="G20:H20">
    <cfRule type="expression" dxfId="1115" priority="245" stopIfTrue="1">
      <formula>$C20=G$7</formula>
    </cfRule>
    <cfRule type="expression" dxfId="1114" priority="246" stopIfTrue="1">
      <formula>$C20&lt;G$7</formula>
    </cfRule>
  </conditionalFormatting>
  <conditionalFormatting sqref="G21:H22">
    <cfRule type="expression" dxfId="1113" priority="281" stopIfTrue="1">
      <formula>$C21=G$7</formula>
    </cfRule>
    <cfRule type="expression" dxfId="1112" priority="282" stopIfTrue="1">
      <formula>$C21&lt;G$7</formula>
    </cfRule>
  </conditionalFormatting>
  <conditionalFormatting sqref="G23:H24">
    <cfRule type="expression" dxfId="1111" priority="362" stopIfTrue="1">
      <formula>$C23&lt;G$7</formula>
    </cfRule>
    <cfRule type="expression" dxfId="1110" priority="361" stopIfTrue="1">
      <formula>$C23=G$7</formula>
    </cfRule>
  </conditionalFormatting>
  <conditionalFormatting sqref="G25:H25">
    <cfRule type="expression" dxfId="1109" priority="445" stopIfTrue="1">
      <formula>$C25=G$7</formula>
    </cfRule>
    <cfRule type="expression" dxfId="1108" priority="446" stopIfTrue="1">
      <formula>$C25&lt;G$7</formula>
    </cfRule>
  </conditionalFormatting>
  <conditionalFormatting sqref="G51:H51">
    <cfRule type="expression" dxfId="1107" priority="1002" stopIfTrue="1">
      <formula>$C51&lt;G$7</formula>
    </cfRule>
    <cfRule type="expression" dxfId="1106" priority="1001" stopIfTrue="1">
      <formula>$C51=G$7</formula>
    </cfRule>
  </conditionalFormatting>
  <conditionalFormatting sqref="G52:H52">
    <cfRule type="expression" dxfId="1105" priority="1030" stopIfTrue="1">
      <formula>$C52&lt;G$7</formula>
    </cfRule>
    <cfRule type="expression" dxfId="1104" priority="1029" stopIfTrue="1">
      <formula>$C52=G$7</formula>
    </cfRule>
  </conditionalFormatting>
  <conditionalFormatting sqref="G53:H53">
    <cfRule type="expression" dxfId="1103" priority="1061" stopIfTrue="1">
      <formula>$C53=G$7</formula>
    </cfRule>
    <cfRule type="expression" dxfId="1102" priority="1062" stopIfTrue="1">
      <formula>$C53&lt;G$7</formula>
    </cfRule>
  </conditionalFormatting>
  <conditionalFormatting sqref="G54:H54">
    <cfRule type="expression" dxfId="1101" priority="1097" stopIfTrue="1">
      <formula>$C54=G$7</formula>
    </cfRule>
    <cfRule type="expression" dxfId="1100" priority="1098" stopIfTrue="1">
      <formula>$C54&lt;G$7</formula>
    </cfRule>
  </conditionalFormatting>
  <conditionalFormatting sqref="G55:H55">
    <cfRule type="expression" dxfId="1099" priority="1137" stopIfTrue="1">
      <formula>$C55=G$7</formula>
    </cfRule>
    <cfRule type="expression" dxfId="1098" priority="1138" stopIfTrue="1">
      <formula>$C55&lt;G$7</formula>
    </cfRule>
  </conditionalFormatting>
  <conditionalFormatting sqref="G56:H56">
    <cfRule type="expression" dxfId="1097" priority="1177" stopIfTrue="1">
      <formula>$C56=G$7</formula>
    </cfRule>
    <cfRule type="expression" dxfId="1096" priority="1178" stopIfTrue="1">
      <formula>$C56&lt;G$7</formula>
    </cfRule>
  </conditionalFormatting>
  <conditionalFormatting sqref="G57:H57">
    <cfRule type="expression" dxfId="1095" priority="1219" stopIfTrue="1">
      <formula>$C57=G$7</formula>
    </cfRule>
    <cfRule type="expression" dxfId="1094" priority="1220" stopIfTrue="1">
      <formula>$C57&lt;G$7</formula>
    </cfRule>
  </conditionalFormatting>
  <conditionalFormatting sqref="G58:H58">
    <cfRule type="expression" dxfId="1093" priority="1311" stopIfTrue="1">
      <formula>$C58&lt;G$7</formula>
    </cfRule>
    <cfRule type="expression" dxfId="1092" priority="1310" stopIfTrue="1">
      <formula>$C58=G$7</formula>
    </cfRule>
  </conditionalFormatting>
  <conditionalFormatting sqref="G84:H84">
    <cfRule type="expression" dxfId="1091" priority="532" stopIfTrue="1">
      <formula>$C84&lt;G$7</formula>
    </cfRule>
    <cfRule type="expression" dxfId="1090" priority="531" stopIfTrue="1">
      <formula>$C84=G$7</formula>
    </cfRule>
  </conditionalFormatting>
  <conditionalFormatting sqref="G85:H85">
    <cfRule type="expression" dxfId="1089" priority="560" stopIfTrue="1">
      <formula>$C85&lt;G$7</formula>
    </cfRule>
    <cfRule type="expression" dxfId="1088" priority="559" stopIfTrue="1">
      <formula>$C85=G$7</formula>
    </cfRule>
  </conditionalFormatting>
  <conditionalFormatting sqref="G86:H86">
    <cfRule type="expression" dxfId="1087" priority="591" stopIfTrue="1">
      <formula>$C86=G$7</formula>
    </cfRule>
    <cfRule type="expression" dxfId="1086" priority="592" stopIfTrue="1">
      <formula>$C86&lt;G$7</formula>
    </cfRule>
  </conditionalFormatting>
  <conditionalFormatting sqref="G87:H88">
    <cfRule type="expression" dxfId="1085" priority="628" stopIfTrue="1">
      <formula>$C87&lt;G$7</formula>
    </cfRule>
    <cfRule type="expression" dxfId="1084" priority="627" stopIfTrue="1">
      <formula>$C87=G$7</formula>
    </cfRule>
  </conditionalFormatting>
  <conditionalFormatting sqref="G89:H90">
    <cfRule type="expression" dxfId="1083" priority="707" stopIfTrue="1">
      <formula>$C89=G$7</formula>
    </cfRule>
    <cfRule type="expression" dxfId="1082" priority="708" stopIfTrue="1">
      <formula>$C89&lt;G$7</formula>
    </cfRule>
  </conditionalFormatting>
  <conditionalFormatting sqref="G91:H91">
    <cfRule type="expression" dxfId="1081" priority="840" stopIfTrue="1">
      <formula>$C91=G$7</formula>
    </cfRule>
    <cfRule type="expression" dxfId="1080" priority="841" stopIfTrue="1">
      <formula>$C91&lt;G$7</formula>
    </cfRule>
  </conditionalFormatting>
  <conditionalFormatting sqref="H15">
    <cfRule type="expression" dxfId="1079" priority="67" stopIfTrue="1">
      <formula>$C15=H$7</formula>
    </cfRule>
    <cfRule type="expression" dxfId="1078" priority="68" stopIfTrue="1">
      <formula>$C15&lt;H$7</formula>
    </cfRule>
  </conditionalFormatting>
  <conditionalFormatting sqref="H15:H16">
    <cfRule type="expression" dxfId="1077" priority="64" stopIfTrue="1">
      <formula>$C15&lt;H$7</formula>
    </cfRule>
    <cfRule type="expression" dxfId="1076" priority="63" stopIfTrue="1">
      <formula>$C15=H$7</formula>
    </cfRule>
  </conditionalFormatting>
  <conditionalFormatting sqref="H16">
    <cfRule type="expression" dxfId="1075" priority="62" stopIfTrue="1">
      <formula>$C16&lt;H$7</formula>
    </cfRule>
    <cfRule type="expression" dxfId="1074" priority="61" stopIfTrue="1">
      <formula>$C16=H$7</formula>
    </cfRule>
  </conditionalFormatting>
  <conditionalFormatting sqref="H17">
    <cfRule type="cellIs" dxfId="1073" priority="35" operator="greaterThan">
      <formula>H16*120%</formula>
    </cfRule>
    <cfRule type="cellIs" dxfId="1072" priority="34" operator="lessThan">
      <formula>H16*95%</formula>
    </cfRule>
    <cfRule type="expression" priority="32">
      <formula>$C17=H$5</formula>
    </cfRule>
    <cfRule type="cellIs" dxfId="1071" priority="33" stopIfTrue="1" operator="equal">
      <formula>0</formula>
    </cfRule>
    <cfRule type="cellIs" dxfId="1070" priority="36" operator="between">
      <formula>H16*0.95</formula>
      <formula>H16*1.2</formula>
    </cfRule>
  </conditionalFormatting>
  <conditionalFormatting sqref="H18">
    <cfRule type="expression" dxfId="1069" priority="183" stopIfTrue="1">
      <formula>$C18=H$7</formula>
    </cfRule>
    <cfRule type="expression" dxfId="1068" priority="184" stopIfTrue="1">
      <formula>$C18&lt;H$7</formula>
    </cfRule>
  </conditionalFormatting>
  <conditionalFormatting sqref="H50">
    <cfRule type="cellIs" dxfId="1067" priority="1281" operator="greaterThan">
      <formula>H49*120%</formula>
    </cfRule>
    <cfRule type="cellIs" dxfId="1066" priority="1282" operator="between">
      <formula>H49*0.95</formula>
      <formula>H49*1.2</formula>
    </cfRule>
    <cfRule type="expression" priority="1278">
      <formula>$C50=H$5</formula>
    </cfRule>
    <cfRule type="cellIs" dxfId="1065" priority="1279" stopIfTrue="1" operator="equal">
      <formula>0</formula>
    </cfRule>
    <cfRule type="cellIs" dxfId="1064" priority="1280" operator="lessThan">
      <formula>H49*95%</formula>
    </cfRule>
  </conditionalFormatting>
  <conditionalFormatting sqref="H51">
    <cfRule type="expression" dxfId="1063" priority="1000" stopIfTrue="1">
      <formula>$C51&lt;H$7</formula>
    </cfRule>
    <cfRule type="expression" dxfId="1062" priority="999" stopIfTrue="1">
      <formula>$C51=H$7</formula>
    </cfRule>
  </conditionalFormatting>
  <conditionalFormatting sqref="H83">
    <cfRule type="cellIs" dxfId="1061" priority="41" operator="between">
      <formula>H82*0.95</formula>
      <formula>H82*1.2</formula>
    </cfRule>
    <cfRule type="cellIs" dxfId="1060" priority="38" stopIfTrue="1" operator="equal">
      <formula>0</formula>
    </cfRule>
    <cfRule type="expression" priority="37">
      <formula>$C83=H$5</formula>
    </cfRule>
    <cfRule type="cellIs" dxfId="1059" priority="39" operator="lessThan">
      <formula>H82*95%</formula>
    </cfRule>
    <cfRule type="cellIs" dxfId="1058" priority="40" operator="greaterThan">
      <formula>H82*120%</formula>
    </cfRule>
  </conditionalFormatting>
  <conditionalFormatting sqref="H84">
    <cfRule type="expression" dxfId="1057" priority="529" stopIfTrue="1">
      <formula>$C84=H$7</formula>
    </cfRule>
    <cfRule type="expression" dxfId="1056" priority="530" stopIfTrue="1">
      <formula>$C84&lt;H$7</formula>
    </cfRule>
  </conditionalFormatting>
  <conditionalFormatting sqref="H19:I19">
    <cfRule type="expression" dxfId="1055" priority="209" stopIfTrue="1">
      <formula>$C19=H$7</formula>
    </cfRule>
    <cfRule type="expression" dxfId="1054" priority="210" stopIfTrue="1">
      <formula>$C19&lt;H$7</formula>
    </cfRule>
  </conditionalFormatting>
  <conditionalFormatting sqref="H20:I20">
    <cfRule type="expression" dxfId="1053" priority="241" stopIfTrue="1">
      <formula>$C20=H$7</formula>
    </cfRule>
    <cfRule type="expression" dxfId="1052" priority="242" stopIfTrue="1">
      <formula>$C20&lt;H$7</formula>
    </cfRule>
  </conditionalFormatting>
  <conditionalFormatting sqref="H21:I22">
    <cfRule type="expression" dxfId="1051" priority="277" stopIfTrue="1">
      <formula>$C21=H$7</formula>
    </cfRule>
    <cfRule type="expression" dxfId="1050" priority="278" stopIfTrue="1">
      <formula>$C21&lt;H$7</formula>
    </cfRule>
  </conditionalFormatting>
  <conditionalFormatting sqref="H23:I24">
    <cfRule type="expression" dxfId="1049" priority="357" stopIfTrue="1">
      <formula>$C23=H$7</formula>
    </cfRule>
    <cfRule type="expression" dxfId="1048" priority="358" stopIfTrue="1">
      <formula>$C23&lt;H$7</formula>
    </cfRule>
  </conditionalFormatting>
  <conditionalFormatting sqref="H25:I25">
    <cfRule type="expression" dxfId="1047" priority="442" stopIfTrue="1">
      <formula>$C25&lt;H$7</formula>
    </cfRule>
    <cfRule type="expression" dxfId="1046" priority="441" stopIfTrue="1">
      <formula>$C25=H$7</formula>
    </cfRule>
  </conditionalFormatting>
  <conditionalFormatting sqref="H52:I52">
    <cfRule type="expression" dxfId="1045" priority="1026" stopIfTrue="1">
      <formula>$C52&lt;H$7</formula>
    </cfRule>
    <cfRule type="expression" dxfId="1044" priority="1025" stopIfTrue="1">
      <formula>$C52=H$7</formula>
    </cfRule>
  </conditionalFormatting>
  <conditionalFormatting sqref="H53:I53">
    <cfRule type="expression" dxfId="1043" priority="1058" stopIfTrue="1">
      <formula>$C53&lt;H$7</formula>
    </cfRule>
    <cfRule type="expression" dxfId="1042" priority="1057" stopIfTrue="1">
      <formula>$C53=H$7</formula>
    </cfRule>
  </conditionalFormatting>
  <conditionalFormatting sqref="H54:I54">
    <cfRule type="expression" dxfId="1041" priority="1094" stopIfTrue="1">
      <formula>$C54&lt;H$7</formula>
    </cfRule>
    <cfRule type="expression" dxfId="1040" priority="1093" stopIfTrue="1">
      <formula>$C54=H$7</formula>
    </cfRule>
  </conditionalFormatting>
  <conditionalFormatting sqref="H55:I55">
    <cfRule type="expression" dxfId="1039" priority="1133" stopIfTrue="1">
      <formula>$C55=H$7</formula>
    </cfRule>
    <cfRule type="expression" dxfId="1038" priority="1134" stopIfTrue="1">
      <formula>$C55&lt;H$7</formula>
    </cfRule>
  </conditionalFormatting>
  <conditionalFormatting sqref="H56:I56">
    <cfRule type="expression" dxfId="1037" priority="1173" stopIfTrue="1">
      <formula>$C56=H$7</formula>
    </cfRule>
    <cfRule type="expression" dxfId="1036" priority="1174" stopIfTrue="1">
      <formula>$C56&lt;H$7</formula>
    </cfRule>
  </conditionalFormatting>
  <conditionalFormatting sqref="H57:I57">
    <cfRule type="expression" dxfId="1035" priority="1215" stopIfTrue="1">
      <formula>$C57=H$7</formula>
    </cfRule>
    <cfRule type="expression" dxfId="1034" priority="1216" stopIfTrue="1">
      <formula>$C57&lt;H$7</formula>
    </cfRule>
  </conditionalFormatting>
  <conditionalFormatting sqref="H58:I58">
    <cfRule type="expression" dxfId="1033" priority="1306" stopIfTrue="1">
      <formula>$C58=H$7</formula>
    </cfRule>
    <cfRule type="expression" dxfId="1032" priority="1307" stopIfTrue="1">
      <formula>$C58&lt;H$7</formula>
    </cfRule>
  </conditionalFormatting>
  <conditionalFormatting sqref="H63:I63">
    <cfRule type="cellIs" dxfId="1031" priority="1375" operator="greaterThan">
      <formula>$I$31</formula>
    </cfRule>
  </conditionalFormatting>
  <conditionalFormatting sqref="H85:I85">
    <cfRule type="expression" dxfId="1030" priority="555" stopIfTrue="1">
      <formula>$C85=H$7</formula>
    </cfRule>
    <cfRule type="expression" dxfId="1029" priority="556" stopIfTrue="1">
      <formula>$C85&lt;H$7</formula>
    </cfRule>
  </conditionalFormatting>
  <conditionalFormatting sqref="H86:I86">
    <cfRule type="expression" dxfId="1028" priority="588" stopIfTrue="1">
      <formula>$C86&lt;H$7</formula>
    </cfRule>
    <cfRule type="expression" dxfId="1027" priority="587" stopIfTrue="1">
      <formula>$C86=H$7</formula>
    </cfRule>
  </conditionalFormatting>
  <conditionalFormatting sqref="H87:I88">
    <cfRule type="expression" dxfId="1026" priority="623" stopIfTrue="1">
      <formula>$C87=H$7</formula>
    </cfRule>
    <cfRule type="expression" dxfId="1025" priority="624" stopIfTrue="1">
      <formula>$C87&lt;H$7</formula>
    </cfRule>
  </conditionalFormatting>
  <conditionalFormatting sqref="H89:I90">
    <cfRule type="expression" dxfId="1024" priority="704" stopIfTrue="1">
      <formula>$C89&lt;H$7</formula>
    </cfRule>
    <cfRule type="expression" dxfId="1023" priority="703" stopIfTrue="1">
      <formula>$C89=H$7</formula>
    </cfRule>
  </conditionalFormatting>
  <conditionalFormatting sqref="H91:I91">
    <cfRule type="expression" dxfId="1022" priority="837" stopIfTrue="1">
      <formula>$C91&lt;H$7</formula>
    </cfRule>
    <cfRule type="expression" dxfId="1021" priority="836" stopIfTrue="1">
      <formula>$C91=H$7</formula>
    </cfRule>
  </conditionalFormatting>
  <conditionalFormatting sqref="H96:I96">
    <cfRule type="cellIs" dxfId="1020" priority="905" operator="greaterThan">
      <formula>$I$31</formula>
    </cfRule>
  </conditionalFormatting>
  <conditionalFormatting sqref="I18">
    <cfRule type="cellIs" dxfId="1019" priority="23" operator="greaterThan">
      <formula>I17*120%</formula>
    </cfRule>
    <cfRule type="cellIs" dxfId="1018" priority="21" stopIfTrue="1" operator="equal">
      <formula>0</formula>
    </cfRule>
    <cfRule type="cellIs" dxfId="1017" priority="24" operator="between">
      <formula>I17*0.95</formula>
      <formula>I17*1.2</formula>
    </cfRule>
    <cfRule type="cellIs" dxfId="1016" priority="22" operator="lessThan">
      <formula>I17*95%</formula>
    </cfRule>
    <cfRule type="expression" priority="20">
      <formula>$C18=I$5</formula>
    </cfRule>
  </conditionalFormatting>
  <conditionalFormatting sqref="I19">
    <cfRule type="expression" dxfId="1015" priority="207" stopIfTrue="1">
      <formula>$C19=I$7</formula>
    </cfRule>
    <cfRule type="expression" dxfId="1014" priority="208" stopIfTrue="1">
      <formula>$C19&lt;I$7</formula>
    </cfRule>
  </conditionalFormatting>
  <conditionalFormatting sqref="I51">
    <cfRule type="cellIs" dxfId="1013" priority="1275" operator="between">
      <formula>I50*0.95</formula>
      <formula>I50*1.2</formula>
    </cfRule>
    <cfRule type="cellIs" dxfId="1012" priority="1274" operator="greaterThan">
      <formula>I50*120%</formula>
    </cfRule>
    <cfRule type="cellIs" dxfId="1011" priority="1272" stopIfTrue="1" operator="equal">
      <formula>0</formula>
    </cfRule>
    <cfRule type="expression" priority="1271">
      <formula>$C51=I$5</formula>
    </cfRule>
    <cfRule type="cellIs" dxfId="1010" priority="1273" operator="lessThan">
      <formula>I50*95%</formula>
    </cfRule>
  </conditionalFormatting>
  <conditionalFormatting sqref="I52">
    <cfRule type="expression" dxfId="1009" priority="1023" stopIfTrue="1">
      <formula>$C52=I$7</formula>
    </cfRule>
    <cfRule type="expression" dxfId="1008" priority="1024" stopIfTrue="1">
      <formula>$C52&lt;I$7</formula>
    </cfRule>
  </conditionalFormatting>
  <conditionalFormatting sqref="I84">
    <cfRule type="cellIs" dxfId="1007" priority="804" operator="greaterThan">
      <formula>I83*120%</formula>
    </cfRule>
    <cfRule type="cellIs" dxfId="1006" priority="805" operator="between">
      <formula>I83*0.95</formula>
      <formula>I83*1.2</formula>
    </cfRule>
    <cfRule type="cellIs" dxfId="1005" priority="802" stopIfTrue="1" operator="equal">
      <formula>0</formula>
    </cfRule>
    <cfRule type="expression" priority="801">
      <formula>$C84=I$5</formula>
    </cfRule>
    <cfRule type="cellIs" dxfId="1004" priority="803" operator="lessThan">
      <formula>I83*95%</formula>
    </cfRule>
  </conditionalFormatting>
  <conditionalFormatting sqref="I85">
    <cfRule type="expression" dxfId="1003" priority="554" stopIfTrue="1">
      <formula>$C85&lt;I$7</formula>
    </cfRule>
    <cfRule type="expression" dxfId="1002" priority="553" stopIfTrue="1">
      <formula>$C85=I$7</formula>
    </cfRule>
  </conditionalFormatting>
  <conditionalFormatting sqref="I20:J20">
    <cfRule type="expression" dxfId="1001" priority="238" stopIfTrue="1">
      <formula>$C20&lt;I$7</formula>
    </cfRule>
    <cfRule type="expression" dxfId="1000" priority="237" stopIfTrue="1">
      <formula>$C20=I$7</formula>
    </cfRule>
  </conditionalFormatting>
  <conditionalFormatting sqref="I21:J22">
    <cfRule type="expression" dxfId="999" priority="274" stopIfTrue="1">
      <formula>$C21&lt;I$7</formula>
    </cfRule>
    <cfRule type="expression" dxfId="998" priority="273" stopIfTrue="1">
      <formula>$C21=I$7</formula>
    </cfRule>
  </conditionalFormatting>
  <conditionalFormatting sqref="I23:J24">
    <cfRule type="expression" dxfId="997" priority="354" stopIfTrue="1">
      <formula>$C23&lt;I$7</formula>
    </cfRule>
    <cfRule type="expression" dxfId="996" priority="353" stopIfTrue="1">
      <formula>$C23=I$7</formula>
    </cfRule>
  </conditionalFormatting>
  <conditionalFormatting sqref="I25:J25">
    <cfRule type="expression" dxfId="995" priority="437" stopIfTrue="1">
      <formula>$C25=I$7</formula>
    </cfRule>
    <cfRule type="expression" dxfId="994" priority="438" stopIfTrue="1">
      <formula>$C25&lt;I$7</formula>
    </cfRule>
  </conditionalFormatting>
  <conditionalFormatting sqref="I53:J53">
    <cfRule type="expression" dxfId="993" priority="1053" stopIfTrue="1">
      <formula>$C53=I$7</formula>
    </cfRule>
    <cfRule type="expression" dxfId="992" priority="1054" stopIfTrue="1">
      <formula>$C53&lt;I$7</formula>
    </cfRule>
  </conditionalFormatting>
  <conditionalFormatting sqref="I54:J54">
    <cfRule type="expression" dxfId="991" priority="1089" stopIfTrue="1">
      <formula>$C54=I$7</formula>
    </cfRule>
    <cfRule type="expression" dxfId="990" priority="1090" stopIfTrue="1">
      <formula>$C54&lt;I$7</formula>
    </cfRule>
  </conditionalFormatting>
  <conditionalFormatting sqref="I55:J55">
    <cfRule type="expression" dxfId="989" priority="1130" stopIfTrue="1">
      <formula>$C55&lt;I$7</formula>
    </cfRule>
    <cfRule type="expression" dxfId="988" priority="1129" stopIfTrue="1">
      <formula>$C55=I$7</formula>
    </cfRule>
  </conditionalFormatting>
  <conditionalFormatting sqref="I56:J56">
    <cfRule type="expression" dxfId="987" priority="1170" stopIfTrue="1">
      <formula>$C56&lt;I$7</formula>
    </cfRule>
    <cfRule type="expression" dxfId="986" priority="1169" stopIfTrue="1">
      <formula>$C56=I$7</formula>
    </cfRule>
  </conditionalFormatting>
  <conditionalFormatting sqref="I57:J57">
    <cfRule type="expression" dxfId="985" priority="1211" stopIfTrue="1">
      <formula>$C57=I$7</formula>
    </cfRule>
    <cfRule type="expression" dxfId="984" priority="1212" stopIfTrue="1">
      <formula>$C57&lt;I$7</formula>
    </cfRule>
  </conditionalFormatting>
  <conditionalFormatting sqref="I58:J58">
    <cfRule type="expression" dxfId="983" priority="1303" stopIfTrue="1">
      <formula>$C58&lt;I$7</formula>
    </cfRule>
    <cfRule type="expression" dxfId="982" priority="1302" stopIfTrue="1">
      <formula>$C58=I$7</formula>
    </cfRule>
  </conditionalFormatting>
  <conditionalFormatting sqref="I86:J86">
    <cfRule type="expression" dxfId="981" priority="584" stopIfTrue="1">
      <formula>$C86&lt;I$7</formula>
    </cfRule>
    <cfRule type="expression" dxfId="980" priority="583" stopIfTrue="1">
      <formula>$C86=I$7</formula>
    </cfRule>
  </conditionalFormatting>
  <conditionalFormatting sqref="I87:J88">
    <cfRule type="expression" dxfId="979" priority="620" stopIfTrue="1">
      <formula>$C87&lt;I$7</formula>
    </cfRule>
    <cfRule type="expression" dxfId="978" priority="619" stopIfTrue="1">
      <formula>$C87=I$7</formula>
    </cfRule>
  </conditionalFormatting>
  <conditionalFormatting sqref="I89:J90">
    <cfRule type="expression" dxfId="977" priority="700" stopIfTrue="1">
      <formula>$C89&lt;I$7</formula>
    </cfRule>
    <cfRule type="expression" dxfId="976" priority="699" stopIfTrue="1">
      <formula>$C89=I$7</formula>
    </cfRule>
  </conditionalFormatting>
  <conditionalFormatting sqref="I91:J91">
    <cfRule type="expression" dxfId="975" priority="832" stopIfTrue="1">
      <formula>$C91=I$7</formula>
    </cfRule>
    <cfRule type="expression" dxfId="974" priority="833" stopIfTrue="1">
      <formula>$C91&lt;I$7</formula>
    </cfRule>
  </conditionalFormatting>
  <conditionalFormatting sqref="I15:M17">
    <cfRule type="expression" dxfId="973" priority="125" stopIfTrue="1">
      <formula>$C15=I$7</formula>
    </cfRule>
    <cfRule type="expression" dxfId="972" priority="128" stopIfTrue="1">
      <formula>$C15&lt;I$7</formula>
    </cfRule>
    <cfRule type="expression" dxfId="971" priority="127" stopIfTrue="1">
      <formula>$C15=I$7</formula>
    </cfRule>
    <cfRule type="expression" dxfId="970" priority="126" stopIfTrue="1">
      <formula>$C15&lt;I$7</formula>
    </cfRule>
  </conditionalFormatting>
  <conditionalFormatting sqref="I33:M33">
    <cfRule type="cellIs" dxfId="969" priority="1832" operator="lessThan">
      <formula>0</formula>
    </cfRule>
    <cfRule type="cellIs" dxfId="968" priority="1831" operator="greaterThan">
      <formula>0</formula>
    </cfRule>
  </conditionalFormatting>
  <conditionalFormatting sqref="I66:M66">
    <cfRule type="cellIs" dxfId="967" priority="1361" operator="greaterThan">
      <formula>0</formula>
    </cfRule>
    <cfRule type="cellIs" dxfId="966" priority="1362" operator="lessThan">
      <formula>0</formula>
    </cfRule>
  </conditionalFormatting>
  <conditionalFormatting sqref="I99:M99">
    <cfRule type="cellIs" dxfId="965" priority="891" operator="greaterThan">
      <formula>0</formula>
    </cfRule>
    <cfRule type="cellIs" dxfId="964" priority="892" operator="lessThan">
      <formula>0</formula>
    </cfRule>
  </conditionalFormatting>
  <conditionalFormatting sqref="J18">
    <cfRule type="expression" dxfId="963" priority="115" stopIfTrue="1">
      <formula>$C18=J$7</formula>
    </cfRule>
    <cfRule type="expression" dxfId="962" priority="114" stopIfTrue="1">
      <formula>$C18&lt;J$7</formula>
    </cfRule>
    <cfRule type="expression" dxfId="961" priority="113" stopIfTrue="1">
      <formula>$C18=J$7</formula>
    </cfRule>
    <cfRule type="expression" dxfId="960" priority="116" stopIfTrue="1">
      <formula>$C18&lt;J$7</formula>
    </cfRule>
  </conditionalFormatting>
  <conditionalFormatting sqref="J19">
    <cfRule type="cellIs" dxfId="959" priority="16" stopIfTrue="1" operator="equal">
      <formula>0</formula>
    </cfRule>
    <cfRule type="expression" priority="15">
      <formula>$C19=J$5</formula>
    </cfRule>
    <cfRule type="cellIs" dxfId="958" priority="17" operator="lessThan">
      <formula>J18*95%</formula>
    </cfRule>
    <cfRule type="cellIs" dxfId="957" priority="19" operator="between">
      <formula>J18*0.95</formula>
      <formula>J18*1.2</formula>
    </cfRule>
    <cfRule type="cellIs" dxfId="956" priority="18" operator="greaterThan">
      <formula>J18*120%</formula>
    </cfRule>
  </conditionalFormatting>
  <conditionalFormatting sqref="J20">
    <cfRule type="expression" dxfId="955" priority="236" stopIfTrue="1">
      <formula>$C20&lt;J$7</formula>
    </cfRule>
    <cfRule type="expression" dxfId="954" priority="235" stopIfTrue="1">
      <formula>$C20=J$7</formula>
    </cfRule>
  </conditionalFormatting>
  <conditionalFormatting sqref="J52">
    <cfRule type="cellIs" dxfId="953" priority="1268" operator="between">
      <formula>J51*0.95</formula>
      <formula>J51*1.2</formula>
    </cfRule>
    <cfRule type="cellIs" dxfId="952" priority="1267" operator="greaterThan">
      <formula>J51*120%</formula>
    </cfRule>
    <cfRule type="cellIs" dxfId="951" priority="1265" stopIfTrue="1" operator="equal">
      <formula>0</formula>
    </cfRule>
    <cfRule type="cellIs" dxfId="950" priority="1266" operator="lessThan">
      <formula>J51*95%</formula>
    </cfRule>
    <cfRule type="expression" priority="1264">
      <formula>$C52=J$5</formula>
    </cfRule>
  </conditionalFormatting>
  <conditionalFormatting sqref="J53">
    <cfRule type="expression" dxfId="949" priority="1051" stopIfTrue="1">
      <formula>$C53=J$7</formula>
    </cfRule>
    <cfRule type="expression" dxfId="948" priority="1052" stopIfTrue="1">
      <formula>$C53&lt;J$7</formula>
    </cfRule>
  </conditionalFormatting>
  <conditionalFormatting sqref="J85">
    <cfRule type="cellIs" dxfId="947" priority="796" operator="lessThan">
      <formula>J84*95%</formula>
    </cfRule>
    <cfRule type="cellIs" dxfId="946" priority="795" stopIfTrue="1" operator="equal">
      <formula>0</formula>
    </cfRule>
    <cfRule type="cellIs" dxfId="945" priority="798" operator="between">
      <formula>J84*0.95</formula>
      <formula>J84*1.2</formula>
    </cfRule>
    <cfRule type="expression" priority="794">
      <formula>$C85=J$5</formula>
    </cfRule>
    <cfRule type="cellIs" dxfId="944" priority="797" operator="greaterThan">
      <formula>J84*120%</formula>
    </cfRule>
  </conditionalFormatting>
  <conditionalFormatting sqref="J86">
    <cfRule type="expression" dxfId="943" priority="581" stopIfTrue="1">
      <formula>$C86=J$7</formula>
    </cfRule>
    <cfRule type="expression" dxfId="942" priority="582" stopIfTrue="1">
      <formula>$C86&lt;J$7</formula>
    </cfRule>
  </conditionalFormatting>
  <conditionalFormatting sqref="J21:K22">
    <cfRule type="expression" dxfId="941" priority="270" stopIfTrue="1">
      <formula>$C21&lt;J$7</formula>
    </cfRule>
    <cfRule type="expression" dxfId="940" priority="269" stopIfTrue="1">
      <formula>$C21=J$7</formula>
    </cfRule>
  </conditionalFormatting>
  <conditionalFormatting sqref="J23:K24">
    <cfRule type="expression" dxfId="939" priority="350" stopIfTrue="1">
      <formula>$C23&lt;J$7</formula>
    </cfRule>
    <cfRule type="expression" dxfId="938" priority="349" stopIfTrue="1">
      <formula>$C23=J$7</formula>
    </cfRule>
  </conditionalFormatting>
  <conditionalFormatting sqref="J25:K25">
    <cfRule type="expression" dxfId="937" priority="433" stopIfTrue="1">
      <formula>$C25=J$7</formula>
    </cfRule>
    <cfRule type="expression" dxfId="936" priority="434" stopIfTrue="1">
      <formula>$C25&lt;J$7</formula>
    </cfRule>
  </conditionalFormatting>
  <conditionalFormatting sqref="J54:K54">
    <cfRule type="expression" dxfId="935" priority="1086" stopIfTrue="1">
      <formula>$C54&lt;J$7</formula>
    </cfRule>
    <cfRule type="expression" dxfId="934" priority="1085" stopIfTrue="1">
      <formula>$C54=J$7</formula>
    </cfRule>
  </conditionalFormatting>
  <conditionalFormatting sqref="J55:K55">
    <cfRule type="expression" dxfId="933" priority="1126" stopIfTrue="1">
      <formula>$C55&lt;J$7</formula>
    </cfRule>
    <cfRule type="expression" dxfId="932" priority="1125" stopIfTrue="1">
      <formula>$C55=J$7</formula>
    </cfRule>
  </conditionalFormatting>
  <conditionalFormatting sqref="J56:K56">
    <cfRule type="expression" dxfId="931" priority="1166" stopIfTrue="1">
      <formula>$C56&lt;J$7</formula>
    </cfRule>
    <cfRule type="expression" dxfId="930" priority="1165" stopIfTrue="1">
      <formula>$C56=J$7</formula>
    </cfRule>
  </conditionalFormatting>
  <conditionalFormatting sqref="J57:K57">
    <cfRule type="expression" dxfId="929" priority="1207" stopIfTrue="1">
      <formula>$C57=J$7</formula>
    </cfRule>
    <cfRule type="expression" dxfId="928" priority="1208" stopIfTrue="1">
      <formula>$C57&lt;J$7</formula>
    </cfRule>
  </conditionalFormatting>
  <conditionalFormatting sqref="J58:K58">
    <cfRule type="expression" dxfId="927" priority="1299" stopIfTrue="1">
      <formula>$C58&lt;J$7</formula>
    </cfRule>
    <cfRule type="expression" dxfId="926" priority="1298" stopIfTrue="1">
      <formula>$C58=J$7</formula>
    </cfRule>
  </conditionalFormatting>
  <conditionalFormatting sqref="J87:K88">
    <cfRule type="expression" dxfId="925" priority="615" stopIfTrue="1">
      <formula>$C87=J$7</formula>
    </cfRule>
    <cfRule type="expression" dxfId="924" priority="616" stopIfTrue="1">
      <formula>$C87&lt;J$7</formula>
    </cfRule>
  </conditionalFormatting>
  <conditionalFormatting sqref="J89:K90">
    <cfRule type="expression" dxfId="923" priority="696" stopIfTrue="1">
      <formula>$C89&lt;J$7</formula>
    </cfRule>
    <cfRule type="expression" dxfId="922" priority="695" stopIfTrue="1">
      <formula>$C89=J$7</formula>
    </cfRule>
  </conditionalFormatting>
  <conditionalFormatting sqref="J91:K91">
    <cfRule type="expression" dxfId="921" priority="828" stopIfTrue="1">
      <formula>$C91=J$7</formula>
    </cfRule>
    <cfRule type="expression" dxfId="920" priority="829" stopIfTrue="1">
      <formula>$C91&lt;J$7</formula>
    </cfRule>
  </conditionalFormatting>
  <conditionalFormatting sqref="J33:M33">
    <cfRule type="expression" dxfId="919" priority="1841" stopIfTrue="1">
      <formula>J$27=0</formula>
    </cfRule>
  </conditionalFormatting>
  <conditionalFormatting sqref="J45:M51">
    <cfRule type="expression" dxfId="918" priority="1276" stopIfTrue="1">
      <formula>$C45=J$7</formula>
    </cfRule>
    <cfRule type="expression" dxfId="917" priority="1277" stopIfTrue="1">
      <formula>$C45&lt;J$7</formula>
    </cfRule>
  </conditionalFormatting>
  <conditionalFormatting sqref="J66:M66">
    <cfRule type="expression" dxfId="916" priority="1371" stopIfTrue="1">
      <formula>J$27=0</formula>
    </cfRule>
  </conditionalFormatting>
  <conditionalFormatting sqref="J99:M99">
    <cfRule type="expression" dxfId="915" priority="901" stopIfTrue="1">
      <formula>J$27=0</formula>
    </cfRule>
  </conditionalFormatting>
  <conditionalFormatting sqref="J12:P14 F14:G14">
    <cfRule type="expression" dxfId="914" priority="1810" stopIfTrue="1">
      <formula>$C12=F$7</formula>
    </cfRule>
    <cfRule type="expression" dxfId="913" priority="1811" stopIfTrue="1">
      <formula>$C12&lt;F$7</formula>
    </cfRule>
  </conditionalFormatting>
  <conditionalFormatting sqref="J63:P63">
    <cfRule type="cellIs" dxfId="912" priority="1377" operator="greaterThan">
      <formula>0</formula>
    </cfRule>
    <cfRule type="cellIs" dxfId="911" priority="1378" operator="lessThan">
      <formula>0</formula>
    </cfRule>
  </conditionalFormatting>
  <conditionalFormatting sqref="J96:P96">
    <cfRule type="cellIs" dxfId="910" priority="908" operator="lessThan">
      <formula>0</formula>
    </cfRule>
    <cfRule type="cellIs" dxfId="909" priority="907" operator="greaterThan">
      <formula>0</formula>
    </cfRule>
  </conditionalFormatting>
  <conditionalFormatting sqref="K20">
    <cfRule type="cellIs" dxfId="908" priority="12" operator="lessThan">
      <formula>K19*95%</formula>
    </cfRule>
    <cfRule type="cellIs" dxfId="907" priority="11" stopIfTrue="1" operator="equal">
      <formula>0</formula>
    </cfRule>
    <cfRule type="expression" priority="10">
      <formula>$C20=K$5</formula>
    </cfRule>
    <cfRule type="cellIs" dxfId="906" priority="13" operator="greaterThan">
      <formula>K19*120%</formula>
    </cfRule>
    <cfRule type="cellIs" dxfId="905" priority="14" operator="between">
      <formula>K19*0.95</formula>
      <formula>K19*1.2</formula>
    </cfRule>
  </conditionalFormatting>
  <conditionalFormatting sqref="K21">
    <cfRule type="expression" dxfId="904" priority="268" stopIfTrue="1">
      <formula>$C21&lt;K$7</formula>
    </cfRule>
    <cfRule type="expression" dxfId="903" priority="267" stopIfTrue="1">
      <formula>$C21=K$7</formula>
    </cfRule>
  </conditionalFormatting>
  <conditionalFormatting sqref="K22:K23">
    <cfRule type="expression" dxfId="902" priority="309" stopIfTrue="1">
      <formula>$C22=K$7</formula>
    </cfRule>
    <cfRule type="expression" dxfId="901" priority="310" stopIfTrue="1">
      <formula>$C22&lt;K$7</formula>
    </cfRule>
  </conditionalFormatting>
  <conditionalFormatting sqref="K24:K25">
    <cfRule type="expression" dxfId="900" priority="391" stopIfTrue="1">
      <formula>$C24=K$7</formula>
    </cfRule>
    <cfRule type="expression" dxfId="899" priority="392" stopIfTrue="1">
      <formula>$C24&lt;K$7</formula>
    </cfRule>
  </conditionalFormatting>
  <conditionalFormatting sqref="K53">
    <cfRule type="expression" priority="1259">
      <formula>$C53=K$5</formula>
    </cfRule>
    <cfRule type="cellIs" dxfId="898" priority="1261" operator="lessThan">
      <formula>K52*95%</formula>
    </cfRule>
    <cfRule type="cellIs" dxfId="897" priority="1263" operator="between">
      <formula>K52*0.95</formula>
      <formula>K52*1.2</formula>
    </cfRule>
    <cfRule type="cellIs" dxfId="896" priority="1262" operator="greaterThan">
      <formula>K52*120%</formula>
    </cfRule>
    <cfRule type="cellIs" dxfId="895" priority="1260" stopIfTrue="1" operator="equal">
      <formula>0</formula>
    </cfRule>
  </conditionalFormatting>
  <conditionalFormatting sqref="K54">
    <cfRule type="expression" dxfId="894" priority="1084" stopIfTrue="1">
      <formula>$C54&lt;K$7</formula>
    </cfRule>
    <cfRule type="expression" dxfId="893" priority="1083" stopIfTrue="1">
      <formula>$C54=K$7</formula>
    </cfRule>
  </conditionalFormatting>
  <conditionalFormatting sqref="K86">
    <cfRule type="cellIs" dxfId="892" priority="791" operator="lessThan">
      <formula>K85*95%</formula>
    </cfRule>
    <cfRule type="cellIs" dxfId="891" priority="790" stopIfTrue="1" operator="equal">
      <formula>0</formula>
    </cfRule>
    <cfRule type="expression" priority="789">
      <formula>$C86=K$5</formula>
    </cfRule>
    <cfRule type="cellIs" dxfId="890" priority="792" operator="greaterThan">
      <formula>K85*120%</formula>
    </cfRule>
    <cfRule type="cellIs" dxfId="889" priority="793" operator="between">
      <formula>K85*0.95</formula>
      <formula>K85*1.2</formula>
    </cfRule>
  </conditionalFormatting>
  <conditionalFormatting sqref="K87">
    <cfRule type="expression" dxfId="888" priority="613" stopIfTrue="1">
      <formula>$C87=K$7</formula>
    </cfRule>
    <cfRule type="expression" dxfId="887" priority="614" stopIfTrue="1">
      <formula>$C87&lt;K$7</formula>
    </cfRule>
  </conditionalFormatting>
  <conditionalFormatting sqref="K88:K89">
    <cfRule type="expression" dxfId="886" priority="656" stopIfTrue="1">
      <formula>$C88&lt;K$7</formula>
    </cfRule>
    <cfRule type="expression" dxfId="885" priority="655" stopIfTrue="1">
      <formula>$C88=K$7</formula>
    </cfRule>
  </conditionalFormatting>
  <conditionalFormatting sqref="K90:K91">
    <cfRule type="expression" dxfId="884" priority="737" stopIfTrue="1">
      <formula>$C90=K$7</formula>
    </cfRule>
    <cfRule type="expression" dxfId="883" priority="738" stopIfTrue="1">
      <formula>$C90&lt;K$7</formula>
    </cfRule>
  </conditionalFormatting>
  <conditionalFormatting sqref="K18:M19">
    <cfRule type="expression" dxfId="882" priority="123" stopIfTrue="1">
      <formula>$C18=K$7</formula>
    </cfRule>
    <cfRule type="expression" dxfId="881" priority="122" stopIfTrue="1">
      <formula>$C18&lt;K$7</formula>
    </cfRule>
    <cfRule type="expression" dxfId="880" priority="121" stopIfTrue="1">
      <formula>$C18=K$7</formula>
    </cfRule>
    <cfRule type="expression" dxfId="879" priority="124" stopIfTrue="1">
      <formula>$C18&lt;K$7</formula>
    </cfRule>
  </conditionalFormatting>
  <conditionalFormatting sqref="K52:M52">
    <cfRule type="expression" dxfId="878" priority="1270" stopIfTrue="1">
      <formula>$C52&lt;K$7</formula>
    </cfRule>
    <cfRule type="expression" dxfId="877" priority="1269" stopIfTrue="1">
      <formula>$C52=K$7</formula>
    </cfRule>
  </conditionalFormatting>
  <conditionalFormatting sqref="K55:M55">
    <cfRule type="expression" dxfId="876" priority="1119" stopIfTrue="1">
      <formula>$C55=K$7</formula>
    </cfRule>
    <cfRule type="expression" dxfId="875" priority="1120" stopIfTrue="1">
      <formula>$C55&lt;K$7</formula>
    </cfRule>
  </conditionalFormatting>
  <conditionalFormatting sqref="K56:N56">
    <cfRule type="expression" dxfId="874" priority="1162" stopIfTrue="1">
      <formula>$C56&lt;K$7</formula>
    </cfRule>
    <cfRule type="expression" dxfId="873" priority="1161" stopIfTrue="1">
      <formula>$C56=K$7</formula>
    </cfRule>
  </conditionalFormatting>
  <conditionalFormatting sqref="K57:O57">
    <cfRule type="expression" dxfId="872" priority="1202" stopIfTrue="1">
      <formula>$C57&lt;K$7</formula>
    </cfRule>
    <cfRule type="expression" dxfId="871" priority="1201" stopIfTrue="1">
      <formula>$C57=K$7</formula>
    </cfRule>
  </conditionalFormatting>
  <conditionalFormatting sqref="K58:P58">
    <cfRule type="expression" dxfId="870" priority="1294" stopIfTrue="1">
      <formula>$C58=K$7</formula>
    </cfRule>
    <cfRule type="expression" dxfId="869" priority="1295" stopIfTrue="1">
      <formula>$C58&lt;K$7</formula>
    </cfRule>
  </conditionalFormatting>
  <conditionalFormatting sqref="L20:M20">
    <cfRule type="expression" dxfId="868" priority="120" stopIfTrue="1">
      <formula>$C20&lt;L$7</formula>
    </cfRule>
    <cfRule type="expression" dxfId="867" priority="119" stopIfTrue="1">
      <formula>$C20=L$7</formula>
    </cfRule>
    <cfRule type="expression" dxfId="866" priority="118" stopIfTrue="1">
      <formula>$C20&lt;L$7</formula>
    </cfRule>
    <cfRule type="expression" dxfId="865" priority="117" stopIfTrue="1">
      <formula>$C20=L$7</formula>
    </cfRule>
  </conditionalFormatting>
  <conditionalFormatting sqref="L21:M21">
    <cfRule type="expression" priority="5">
      <formula>$C21=L$5</formula>
    </cfRule>
    <cfRule type="cellIs" dxfId="864" priority="8" operator="greaterThan">
      <formula>L20*120%</formula>
    </cfRule>
    <cfRule type="cellIs" dxfId="863" priority="7" operator="lessThan">
      <formula>L20*95%</formula>
    </cfRule>
    <cfRule type="cellIs" dxfId="862" priority="6" stopIfTrue="1" operator="equal">
      <formula>0</formula>
    </cfRule>
    <cfRule type="cellIs" dxfId="861" priority="9" operator="between">
      <formula>L20*0.95</formula>
      <formula>L20*1.2</formula>
    </cfRule>
  </conditionalFormatting>
  <conditionalFormatting sqref="L53:M53">
    <cfRule type="expression" dxfId="860" priority="1257" stopIfTrue="1">
      <formula>$C53=L$7</formula>
    </cfRule>
    <cfRule type="expression" dxfId="859" priority="1258" stopIfTrue="1">
      <formula>$C53&lt;L$7</formula>
    </cfRule>
  </conditionalFormatting>
  <conditionalFormatting sqref="L54:M54">
    <cfRule type="cellIs" dxfId="858" priority="1255" operator="greaterThan">
      <formula>L53*120%</formula>
    </cfRule>
    <cfRule type="cellIs" dxfId="857" priority="1256" operator="between">
      <formula>L53*0.95</formula>
      <formula>L53*1.2</formula>
    </cfRule>
    <cfRule type="expression" priority="1252">
      <formula>$C54=L$5</formula>
    </cfRule>
    <cfRule type="cellIs" dxfId="856" priority="1254" operator="lessThan">
      <formula>L53*95%</formula>
    </cfRule>
    <cfRule type="cellIs" dxfId="855" priority="1253" stopIfTrue="1" operator="equal">
      <formula>0</formula>
    </cfRule>
  </conditionalFormatting>
  <conditionalFormatting sqref="L55:M56">
    <cfRule type="expression" dxfId="854" priority="1121" stopIfTrue="1">
      <formula>$C55=L$7</formula>
    </cfRule>
    <cfRule type="expression" dxfId="853" priority="1122" stopIfTrue="1">
      <formula>$C55&lt;L$7</formula>
    </cfRule>
  </conditionalFormatting>
  <conditionalFormatting sqref="L57:M58">
    <cfRule type="expression" dxfId="852" priority="1203" stopIfTrue="1">
      <formula>$C57=L$7</formula>
    </cfRule>
    <cfRule type="expression" dxfId="851" priority="1204" stopIfTrue="1">
      <formula>$C57&lt;L$7</formula>
    </cfRule>
  </conditionalFormatting>
  <conditionalFormatting sqref="L84:M86">
    <cfRule type="expression" dxfId="850" priority="31" stopIfTrue="1">
      <formula>$C84&lt;L$7</formula>
    </cfRule>
    <cfRule type="expression" dxfId="849" priority="30" stopIfTrue="1">
      <formula>$C84=L$7</formula>
    </cfRule>
  </conditionalFormatting>
  <conditionalFormatting sqref="L87:M87">
    <cfRule type="cellIs" dxfId="848" priority="783" stopIfTrue="1" operator="equal">
      <formula>0</formula>
    </cfRule>
    <cfRule type="cellIs" dxfId="847" priority="785" operator="greaterThan">
      <formula>L86*120%</formula>
    </cfRule>
    <cfRule type="cellIs" dxfId="846" priority="786" operator="between">
      <formula>L86*0.95</formula>
      <formula>L86*1.2</formula>
    </cfRule>
    <cfRule type="cellIs" dxfId="845" priority="784" operator="lessThan">
      <formula>L86*95%</formula>
    </cfRule>
    <cfRule type="expression" priority="782">
      <formula>$C87=L$5</formula>
    </cfRule>
  </conditionalFormatting>
  <conditionalFormatting sqref="N21:N23">
    <cfRule type="expression" dxfId="844" priority="83" stopIfTrue="1">
      <formula>$C21=N$7</formula>
    </cfRule>
    <cfRule type="expression" dxfId="843" priority="84" stopIfTrue="1">
      <formula>$C21&lt;N$7</formula>
    </cfRule>
  </conditionalFormatting>
  <conditionalFormatting sqref="N22">
    <cfRule type="expression" dxfId="842" priority="82" stopIfTrue="1">
      <formula>$C22&lt;N$7</formula>
    </cfRule>
    <cfRule type="expression" dxfId="841" priority="81" stopIfTrue="1">
      <formula>$C22=N$7</formula>
    </cfRule>
  </conditionalFormatting>
  <conditionalFormatting sqref="N55 O56 P57 Q58">
    <cfRule type="expression" priority="1399">
      <formula>$C55=N$5</formula>
    </cfRule>
  </conditionalFormatting>
  <conditionalFormatting sqref="N55">
    <cfRule type="cellIs" dxfId="840" priority="1249" stopIfTrue="1" operator="equal">
      <formula>0</formula>
    </cfRule>
    <cfRule type="cellIs" dxfId="839" priority="1250" operator="greaterThan">
      <formula>N54*120%</formula>
    </cfRule>
    <cfRule type="cellIs" dxfId="838" priority="1251" operator="between">
      <formula>N54*0.95</formula>
      <formula>N54*1.2</formula>
    </cfRule>
  </conditionalFormatting>
  <conditionalFormatting sqref="N88 O89 P90 Q91">
    <cfRule type="expression" priority="929">
      <formula>$C88=N$5</formula>
    </cfRule>
  </conditionalFormatting>
  <conditionalFormatting sqref="N88">
    <cfRule type="cellIs" dxfId="837" priority="780" operator="greaterThan">
      <formula>N87*120%</formula>
    </cfRule>
    <cfRule type="cellIs" dxfId="836" priority="781" operator="between">
      <formula>N87*0.95</formula>
      <formula>N87*1.2</formula>
    </cfRule>
    <cfRule type="cellIs" dxfId="835" priority="779" stopIfTrue="1" operator="equal">
      <formula>0</formula>
    </cfRule>
  </conditionalFormatting>
  <conditionalFormatting sqref="N89">
    <cfRule type="expression" dxfId="834" priority="730" stopIfTrue="1">
      <formula>$C89&lt;N$7</formula>
    </cfRule>
    <cfRule type="expression" dxfId="833" priority="729" stopIfTrue="1">
      <formula>$C89=N$7</formula>
    </cfRule>
  </conditionalFormatting>
  <conditionalFormatting sqref="N90:O90">
    <cfRule type="expression" dxfId="832" priority="772" stopIfTrue="1">
      <formula>$C90&lt;N$7</formula>
    </cfRule>
    <cfRule type="expression" dxfId="831" priority="771" stopIfTrue="1">
      <formula>$C90=N$7</formula>
    </cfRule>
  </conditionalFormatting>
  <conditionalFormatting sqref="N15:Q20 N21 O21:Q22 P23:Q23 Q24">
    <cfRule type="expression" dxfId="830" priority="132" stopIfTrue="1">
      <formula>$C15&lt;N$7</formula>
    </cfRule>
  </conditionalFormatting>
  <conditionalFormatting sqref="N15:Q20 N21 Q24 O21:Q22 P23:Q23">
    <cfRule type="expression" dxfId="829" priority="131" stopIfTrue="1">
      <formula>$C15=N$7</formula>
    </cfRule>
  </conditionalFormatting>
  <conditionalFormatting sqref="N15:Q20">
    <cfRule type="expression" dxfId="828" priority="130" stopIfTrue="1">
      <formula>$C15&lt;N$7</formula>
    </cfRule>
    <cfRule type="expression" dxfId="827" priority="129" stopIfTrue="1">
      <formula>$C15=N$7</formula>
    </cfRule>
  </conditionalFormatting>
  <conditionalFormatting sqref="N24:Q24">
    <cfRule type="expression" dxfId="826" priority="75" stopIfTrue="1">
      <formula>$C24=N$7</formula>
    </cfRule>
    <cfRule type="expression" dxfId="825" priority="76" stopIfTrue="1">
      <formula>$C24&lt;N$7</formula>
    </cfRule>
  </conditionalFormatting>
  <conditionalFormatting sqref="N25:Q25">
    <cfRule type="expression" dxfId="824" priority="71" stopIfTrue="1">
      <formula>$C25=N$7</formula>
    </cfRule>
    <cfRule type="expression" dxfId="823" priority="72" stopIfTrue="1">
      <formula>$C25&lt;N$7</formula>
    </cfRule>
  </conditionalFormatting>
  <conditionalFormatting sqref="N33:Q33">
    <cfRule type="cellIs" dxfId="822" priority="1828" operator="lessThan">
      <formula>0</formula>
    </cfRule>
    <cfRule type="cellIs" dxfId="821" priority="1827" operator="greaterThan">
      <formula>0</formula>
    </cfRule>
    <cfRule type="expression" dxfId="820" priority="1826" stopIfTrue="1">
      <formula>N$27=0</formula>
    </cfRule>
  </conditionalFormatting>
  <conditionalFormatting sqref="N66:Q66">
    <cfRule type="expression" dxfId="819" priority="1356" stopIfTrue="1">
      <formula>N$27=0</formula>
    </cfRule>
    <cfRule type="cellIs" dxfId="818" priority="1357" operator="greaterThan">
      <formula>0</formula>
    </cfRule>
    <cfRule type="cellIs" dxfId="817" priority="1358" operator="lessThan">
      <formula>0</formula>
    </cfRule>
  </conditionalFormatting>
  <conditionalFormatting sqref="N99:Q99">
    <cfRule type="cellIs" dxfId="816" priority="888" operator="lessThan">
      <formula>0</formula>
    </cfRule>
    <cfRule type="cellIs" dxfId="815" priority="887" operator="greaterThan">
      <formula>0</formula>
    </cfRule>
    <cfRule type="expression" dxfId="814" priority="886" stopIfTrue="1">
      <formula>N$27=0</formula>
    </cfRule>
  </conditionalFormatting>
  <conditionalFormatting sqref="O23">
    <cfRule type="expression" dxfId="813" priority="1" stopIfTrue="1">
      <formula>$C23=O$7</formula>
    </cfRule>
    <cfRule type="expression" dxfId="812" priority="2" stopIfTrue="1">
      <formula>$C23&lt;O$7</formula>
    </cfRule>
  </conditionalFormatting>
  <conditionalFormatting sqref="O56">
    <cfRule type="cellIs" dxfId="811" priority="1248" operator="between">
      <formula>O55*0.95</formula>
      <formula>O55*1.2</formula>
    </cfRule>
    <cfRule type="cellIs" dxfId="810" priority="1247" operator="greaterThan">
      <formula>O55*120%</formula>
    </cfRule>
    <cfRule type="cellIs" dxfId="809" priority="1246" stopIfTrue="1" operator="equal">
      <formula>0</formula>
    </cfRule>
  </conditionalFormatting>
  <conditionalFormatting sqref="O89">
    <cfRule type="cellIs" dxfId="808" priority="777" operator="greaterThan">
      <formula>O88*120%</formula>
    </cfRule>
    <cfRule type="cellIs" dxfId="807" priority="776" stopIfTrue="1" operator="equal">
      <formula>0</formula>
    </cfRule>
    <cfRule type="cellIs" dxfId="806" priority="778" operator="between">
      <formula>O88*0.95</formula>
      <formula>O88*1.2</formula>
    </cfRule>
  </conditionalFormatting>
  <conditionalFormatting sqref="O21:Q23">
    <cfRule type="expression" dxfId="805" priority="3" stopIfTrue="1">
      <formula>$C21=O$7</formula>
    </cfRule>
    <cfRule type="expression" dxfId="804" priority="4" stopIfTrue="1">
      <formula>$C21&lt;O$7</formula>
    </cfRule>
  </conditionalFormatting>
  <conditionalFormatting sqref="P24">
    <cfRule type="expression" dxfId="803" priority="74" stopIfTrue="1">
      <formula>$C24&lt;P$7</formula>
    </cfRule>
    <cfRule type="expression" dxfId="802" priority="73" stopIfTrue="1">
      <formula>$C24=P$7</formula>
    </cfRule>
  </conditionalFormatting>
  <conditionalFormatting sqref="P57">
    <cfRule type="cellIs" dxfId="801" priority="1245" operator="between">
      <formula>P56*0.95</formula>
      <formula>P56*1.2</formula>
    </cfRule>
    <cfRule type="cellIs" dxfId="800" priority="1244" operator="greaterThan">
      <formula>P56*120%</formula>
    </cfRule>
    <cfRule type="cellIs" dxfId="799" priority="1243" stopIfTrue="1" operator="equal">
      <formula>0</formula>
    </cfRule>
  </conditionalFormatting>
  <conditionalFormatting sqref="P90">
    <cfRule type="cellIs" dxfId="798" priority="775" operator="between">
      <formula>P89*0.95</formula>
      <formula>P89*1.2</formula>
    </cfRule>
    <cfRule type="cellIs" dxfId="797" priority="774" operator="greaterThan">
      <formula>P89*120%</formula>
    </cfRule>
    <cfRule type="cellIs" dxfId="796" priority="773" stopIfTrue="1" operator="equal">
      <formula>0</formula>
    </cfRule>
  </conditionalFormatting>
  <conditionalFormatting sqref="Q25">
    <cfRule type="expression" dxfId="795" priority="69" stopIfTrue="1">
      <formula>$C25=Q$7</formula>
    </cfRule>
    <cfRule type="expression" dxfId="794" priority="70" stopIfTrue="1">
      <formula>$C25&lt;Q$7</formula>
    </cfRule>
  </conditionalFormatting>
  <conditionalFormatting sqref="Q58 N55 O56 P57">
    <cfRule type="cellIs" dxfId="793" priority="1401" operator="lessThan">
      <formula>N54*95%</formula>
    </cfRule>
  </conditionalFormatting>
  <conditionalFormatting sqref="Q58">
    <cfRule type="cellIs" dxfId="792" priority="1400" stopIfTrue="1" operator="equal">
      <formula>0</formula>
    </cfRule>
    <cfRule type="cellIs" dxfId="791" priority="1402" operator="greaterThan">
      <formula>Q57*120%</formula>
    </cfRule>
    <cfRule type="cellIs" dxfId="790" priority="1403" operator="between">
      <formula>Q57*0.95</formula>
      <formula>Q57*1.2</formula>
    </cfRule>
  </conditionalFormatting>
  <conditionalFormatting sqref="Q63">
    <cfRule type="cellIs" dxfId="789" priority="1376" operator="greaterThan">
      <formula>$I$31</formula>
    </cfRule>
  </conditionalFormatting>
  <conditionalFormatting sqref="Q91 N88 O89 P90">
    <cfRule type="cellIs" dxfId="788" priority="931" operator="lessThan">
      <formula>N87*95%</formula>
    </cfRule>
  </conditionalFormatting>
  <conditionalFormatting sqref="Q91">
    <cfRule type="cellIs" dxfId="787" priority="930" stopIfTrue="1" operator="equal">
      <formula>0</formula>
    </cfRule>
    <cfRule type="cellIs" dxfId="786" priority="933" operator="between">
      <formula>Q90*0.95</formula>
      <formula>Q90*1.2</formula>
    </cfRule>
    <cfRule type="cellIs" dxfId="785" priority="932" operator="greaterThan">
      <formula>Q90*120%</formula>
    </cfRule>
  </conditionalFormatting>
  <conditionalFormatting sqref="Q96">
    <cfRule type="cellIs" dxfId="784" priority="906" operator="greaterThan">
      <formula>$I$31</formula>
    </cfRule>
  </conditionalFormatting>
  <conditionalFormatting sqref="R12:R25">
    <cfRule type="expression" dxfId="783" priority="133" stopIfTrue="1">
      <formula>$C12=R$7</formula>
    </cfRule>
    <cfRule type="expression" dxfId="782" priority="134" stopIfTrue="1">
      <formula>$C12&lt;R$7</formula>
    </cfRule>
  </conditionalFormatting>
  <conditionalFormatting sqref="R45:R47 N45:P54 O55:P55 P56 R58">
    <cfRule type="expression" dxfId="781" priority="1407" stopIfTrue="1">
      <formula>$C45&lt;N$7</formula>
    </cfRule>
    <cfRule type="expression" dxfId="780" priority="1406" stopIfTrue="1">
      <formula>$C45=N$7</formula>
    </cfRule>
  </conditionalFormatting>
  <conditionalFormatting sqref="R78:R91">
    <cfRule type="expression" dxfId="779" priority="469" stopIfTrue="1">
      <formula>$C78=R$7</formula>
    </cfRule>
    <cfRule type="expression" dxfId="778" priority="470" stopIfTrue="1">
      <formula>$C78&lt;R$7</formula>
    </cfRule>
  </conditionalFormatting>
  <conditionalFormatting sqref="R32:U32 S26:U27 S35:U35">
    <cfRule type="expression" dxfId="777" priority="1852" stopIfTrue="1">
      <formula>AND($B$4&lt;$E$7,R$13&gt;$E$7)</formula>
    </cfRule>
  </conditionalFormatting>
  <conditionalFormatting sqref="R32:U32">
    <cfRule type="expression" dxfId="776" priority="1818" stopIfTrue="1">
      <formula>AND($B$4&lt;$F$7,R$13&gt;$F$7)</formula>
    </cfRule>
  </conditionalFormatting>
  <conditionalFormatting sqref="R65:U65 S59:U60 S68:U68">
    <cfRule type="expression" dxfId="775" priority="1382" stopIfTrue="1">
      <formula>AND($B$4&lt;$E$7,R$13&gt;$E$7)</formula>
    </cfRule>
  </conditionalFormatting>
  <conditionalFormatting sqref="R65:U65">
    <cfRule type="expression" dxfId="774" priority="1348" stopIfTrue="1">
      <formula>AND($B$4&lt;$F$7,R$13&gt;$F$7)</formula>
    </cfRule>
  </conditionalFormatting>
  <conditionalFormatting sqref="R98:U98 S92:U93 S101:U101">
    <cfRule type="expression" dxfId="773" priority="912" stopIfTrue="1">
      <formula>AND($B$4&lt;$E$7,R$13&gt;$E$7)</formula>
    </cfRule>
  </conditionalFormatting>
  <conditionalFormatting sqref="R98:U98">
    <cfRule type="expression" dxfId="772" priority="878" stopIfTrue="1">
      <formula>AND($B$4&lt;$F$7,R$13&gt;$F$7)</formula>
    </cfRule>
  </conditionalFormatting>
  <conditionalFormatting sqref="S29:U29 U30 S31:U31">
    <cfRule type="expression" dxfId="771" priority="1882" stopIfTrue="1">
      <formula>AND(#REF!&lt;#REF!,S$14&gt;#REF!)</formula>
    </cfRule>
  </conditionalFormatting>
  <conditionalFormatting sqref="S33:U34">
    <cfRule type="expression" dxfId="770" priority="1817" stopIfTrue="1">
      <formula>AND($B$2&lt;$E$5,S$13&gt;$E$5)</formula>
    </cfRule>
  </conditionalFormatting>
  <conditionalFormatting sqref="S62:U64">
    <cfRule type="expression" dxfId="769" priority="1412" stopIfTrue="1">
      <formula>AND(#REF!&lt;#REF!,S$14&gt;#REF!)</formula>
    </cfRule>
  </conditionalFormatting>
  <conditionalFormatting sqref="S66:U67">
    <cfRule type="expression" dxfId="768" priority="1347" stopIfTrue="1">
      <formula>AND($B$2&lt;$E$5,S$13&gt;$E$5)</formula>
    </cfRule>
  </conditionalFormatting>
  <conditionalFormatting sqref="S99:U100">
    <cfRule type="expression" dxfId="767" priority="877" stopIfTrue="1">
      <formula>AND($B$2&lt;$E$5,S$13&gt;$E$5)</formula>
    </cfRule>
  </conditionalFormatting>
  <conditionalFormatting sqref="S95:W97">
    <cfRule type="expression" dxfId="766" priority="942" stopIfTrue="1">
      <formula>AND(#REF!&lt;#REF!,S$14&gt;#REF!)</formula>
    </cfRule>
  </conditionalFormatting>
  <conditionalFormatting sqref="U32">
    <cfRule type="expression" dxfId="765" priority="1819" stopIfTrue="1">
      <formula>AND($B$4&lt;$F$7,U$15&gt;$F$7)</formula>
    </cfRule>
    <cfRule type="expression" dxfId="764" priority="1820" stopIfTrue="1">
      <formula>AND($B$4&lt;$E$7,U$15&gt;$E$7)</formula>
    </cfRule>
    <cfRule type="expression" dxfId="763" priority="1821" stopIfTrue="1">
      <formula>AND($B$4&lt;$G$7,U$15&gt;$G$7)</formula>
    </cfRule>
  </conditionalFormatting>
  <conditionalFormatting sqref="U65">
    <cfRule type="expression" dxfId="762" priority="1351" stopIfTrue="1">
      <formula>AND($B$4&lt;$G$7,U$15&gt;$G$7)</formula>
    </cfRule>
    <cfRule type="expression" dxfId="761" priority="1350" stopIfTrue="1">
      <formula>AND($B$4&lt;$E$7,U$15&gt;$E$7)</formula>
    </cfRule>
    <cfRule type="expression" dxfId="760" priority="1349" stopIfTrue="1">
      <formula>AND($B$4&lt;$F$7,U$15&gt;$F$7)</formula>
    </cfRule>
  </conditionalFormatting>
  <conditionalFormatting sqref="U98">
    <cfRule type="expression" dxfId="759" priority="880" stopIfTrue="1">
      <formula>AND($B$4&lt;$E$7,U$15&gt;$E$7)</formula>
    </cfRule>
    <cfRule type="expression" dxfId="758" priority="879" stopIfTrue="1">
      <formula>AND($B$4&lt;$F$7,U$15&gt;$F$7)</formula>
    </cfRule>
    <cfRule type="expression" dxfId="757" priority="881" stopIfTrue="1">
      <formula>AND($B$4&lt;$G$7,U$15&gt;$G$7)</formula>
    </cfRule>
  </conditionalFormatting>
  <conditionalFormatting sqref="V26:V32">
    <cfRule type="expression" dxfId="756" priority="2158" stopIfTrue="1">
      <formula>AND(#REF!&lt;#REF!,V$14&gt;#REF!)</formula>
    </cfRule>
  </conditionalFormatting>
  <conditionalFormatting sqref="W26:W27 W29:W32 V60:W61 V63:W65 V92:W93">
    <cfRule type="expression" dxfId="755" priority="3181" stopIfTrue="1">
      <formula>AND(#REF!&lt;#REF!,V$14&gt;#REF!)</formula>
    </cfRule>
  </conditionalFormatting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A129"/>
  <sheetViews>
    <sheetView showGridLines="0" defaultGridColor="0" topLeftCell="B18" colorId="55" zoomScale="75" zoomScaleNormal="75" workbookViewId="0">
      <selection activeCell="T70" sqref="T70"/>
    </sheetView>
  </sheetViews>
  <sheetFormatPr defaultColWidth="9.28515625" defaultRowHeight="16.5" customHeight="1" outlineLevelRow="1" x14ac:dyDescent="0.2"/>
  <cols>
    <col min="1" max="1" width="2" style="1" customWidth="1"/>
    <col min="2" max="2" width="14.42578125" style="1" customWidth="1"/>
    <col min="3" max="3" width="11.28515625" style="1" bestFit="1" customWidth="1"/>
    <col min="4" max="4" width="11.28515625" style="1" customWidth="1"/>
    <col min="5" max="6" width="12.28515625" style="1" bestFit="1" customWidth="1"/>
    <col min="7" max="8" width="10" style="1" bestFit="1" customWidth="1"/>
    <col min="9" max="9" width="12.28515625" style="1" bestFit="1" customWidth="1"/>
    <col min="10" max="12" width="10.7109375" style="1" bestFit="1" customWidth="1"/>
    <col min="13" max="14" width="10.7109375" style="1" customWidth="1"/>
    <col min="15" max="17" width="10.7109375" style="1" bestFit="1" customWidth="1"/>
    <col min="18" max="18" width="10" style="1" bestFit="1" customWidth="1"/>
    <col min="19" max="20" width="10.7109375" style="1" bestFit="1" customWidth="1"/>
    <col min="21" max="21" width="13.28515625" style="1" bestFit="1" customWidth="1"/>
    <col min="22" max="23" width="14.7109375" style="1" customWidth="1"/>
    <col min="24" max="24" width="10" style="1" customWidth="1"/>
    <col min="25" max="27" width="11.140625" style="2" customWidth="1"/>
    <col min="28" max="16384" width="9.28515625" style="1"/>
  </cols>
  <sheetData>
    <row r="1" spans="2:27" ht="15.75" customHeight="1" x14ac:dyDescent="0.2">
      <c r="C1" s="74" t="s">
        <v>21</v>
      </c>
      <c r="D1" s="72">
        <f>'SI -Overall'!D1</f>
        <v>10</v>
      </c>
      <c r="R1" s="96">
        <v>0.21</v>
      </c>
      <c r="S1" s="96">
        <v>0.32</v>
      </c>
      <c r="T1" s="96">
        <v>0.47</v>
      </c>
      <c r="Y1" s="1"/>
      <c r="Z1" s="1"/>
      <c r="AA1" s="1"/>
    </row>
    <row r="2" spans="2:27" ht="15.75" customHeight="1" x14ac:dyDescent="0.2">
      <c r="C2" s="75" t="s">
        <v>22</v>
      </c>
      <c r="D2" s="73">
        <f>'SI -Overall'!D2</f>
        <v>45998</v>
      </c>
      <c r="Y2" s="1"/>
      <c r="Z2" s="1"/>
      <c r="AA2" s="1"/>
    </row>
    <row r="3" spans="2:27" ht="15.75" customHeight="1" x14ac:dyDescent="0.2">
      <c r="C3" s="93"/>
      <c r="D3" s="94"/>
      <c r="I3" s="50"/>
      <c r="J3" s="50"/>
      <c r="K3" s="50"/>
      <c r="L3" s="50"/>
      <c r="M3" s="50"/>
      <c r="N3" s="50"/>
      <c r="Y3" s="1"/>
      <c r="Z3" s="1"/>
      <c r="AA3" s="1"/>
    </row>
    <row r="4" spans="2:27" ht="15.75" customHeight="1" thickBot="1" x14ac:dyDescent="0.25">
      <c r="B4" s="93"/>
      <c r="C4" s="93"/>
      <c r="D4" s="94"/>
      <c r="I4" s="50"/>
      <c r="J4" s="50"/>
      <c r="K4" s="50"/>
      <c r="L4" s="50"/>
      <c r="M4" s="50"/>
      <c r="N4" s="50"/>
      <c r="R4" s="95"/>
      <c r="S4" s="92"/>
      <c r="T4" s="92"/>
      <c r="U4" s="92"/>
      <c r="Y4" s="1"/>
      <c r="Z4" s="1"/>
      <c r="AA4" s="1"/>
    </row>
    <row r="5" spans="2:27" ht="21.6" thickBot="1" x14ac:dyDescent="0.25">
      <c r="B5" s="312" t="s">
        <v>37</v>
      </c>
      <c r="C5" s="313"/>
      <c r="D5" s="313"/>
      <c r="E5" s="313"/>
      <c r="F5" s="313"/>
      <c r="G5" s="313"/>
      <c r="H5" s="313"/>
      <c r="I5" s="313"/>
      <c r="J5" s="313"/>
      <c r="K5" s="313"/>
      <c r="L5" s="313"/>
      <c r="M5" s="313"/>
      <c r="N5" s="313"/>
      <c r="O5" s="313"/>
      <c r="P5" s="313"/>
      <c r="Q5" s="313"/>
      <c r="R5" s="313"/>
      <c r="S5" s="313"/>
      <c r="T5" s="313"/>
      <c r="U5" s="314"/>
      <c r="Y5" s="1"/>
      <c r="Z5" s="1"/>
      <c r="AA5" s="1"/>
    </row>
    <row r="6" spans="2:27" ht="16.8" x14ac:dyDescent="0.2">
      <c r="B6" s="117" t="s">
        <v>0</v>
      </c>
      <c r="C6" s="142"/>
      <c r="D6" s="153">
        <v>1</v>
      </c>
      <c r="E6" s="118">
        <v>1</v>
      </c>
      <c r="F6" s="118">
        <v>1</v>
      </c>
      <c r="G6" s="118">
        <v>1</v>
      </c>
      <c r="H6" s="153">
        <v>2</v>
      </c>
      <c r="I6" s="118">
        <v>2</v>
      </c>
      <c r="J6" s="118">
        <v>2</v>
      </c>
      <c r="K6" s="118">
        <v>2</v>
      </c>
      <c r="L6" s="118">
        <v>2</v>
      </c>
      <c r="M6" s="155">
        <v>3</v>
      </c>
      <c r="N6" s="191">
        <v>3</v>
      </c>
      <c r="O6" s="191">
        <v>3</v>
      </c>
      <c r="P6" s="191">
        <v>3</v>
      </c>
      <c r="Q6" s="192">
        <v>3</v>
      </c>
      <c r="R6" s="324">
        <v>1</v>
      </c>
      <c r="S6" s="320">
        <v>2</v>
      </c>
      <c r="T6" s="328">
        <v>3</v>
      </c>
      <c r="U6" s="328" t="s">
        <v>1</v>
      </c>
      <c r="W6" s="96"/>
      <c r="X6" s="96"/>
      <c r="Y6" s="42"/>
      <c r="Z6" s="42"/>
      <c r="AA6" s="1"/>
    </row>
    <row r="7" spans="2:27" ht="16.8" x14ac:dyDescent="0.2">
      <c r="B7" s="109" t="s">
        <v>2</v>
      </c>
      <c r="C7" s="143"/>
      <c r="D7" s="155">
        <f>'SI -Overall'!D7</f>
        <v>1</v>
      </c>
      <c r="E7" s="76">
        <f>'SI -Overall'!E7</f>
        <v>2</v>
      </c>
      <c r="F7" s="76">
        <f>'SI -Overall'!F7</f>
        <v>3</v>
      </c>
      <c r="G7" s="76">
        <f>'SI -Overall'!H7</f>
        <v>5</v>
      </c>
      <c r="H7" s="155">
        <f>'SI -Overall'!I7</f>
        <v>5</v>
      </c>
      <c r="I7" s="76">
        <v>6</v>
      </c>
      <c r="J7" s="76">
        <v>7</v>
      </c>
      <c r="K7" s="76">
        <v>8</v>
      </c>
      <c r="L7" s="76">
        <v>9</v>
      </c>
      <c r="M7" s="155">
        <v>9</v>
      </c>
      <c r="N7" s="76">
        <f>'SI -Overall'!O7</f>
        <v>10</v>
      </c>
      <c r="O7" s="76">
        <f>'SI -Overall'!P7</f>
        <v>11</v>
      </c>
      <c r="P7" s="76">
        <f>'SI -Overall'!Q7</f>
        <v>12</v>
      </c>
      <c r="Q7" s="194">
        <f>'SI -Overall'!R7</f>
        <v>13</v>
      </c>
      <c r="R7" s="325"/>
      <c r="S7" s="321"/>
      <c r="T7" s="329"/>
      <c r="U7" s="329"/>
    </row>
    <row r="8" spans="2:27" ht="16.8" x14ac:dyDescent="0.2">
      <c r="B8" s="109" t="s">
        <v>3</v>
      </c>
      <c r="C8" s="143"/>
      <c r="D8" s="157">
        <f>'SI -Overall'!D8</f>
        <v>45931</v>
      </c>
      <c r="E8" s="77">
        <f>'SI -Overall'!E8</f>
        <v>45936</v>
      </c>
      <c r="F8" s="77">
        <f>'SI -Overall'!F8</f>
        <v>45943</v>
      </c>
      <c r="G8" s="77">
        <f>'SI -Overall'!H8</f>
        <v>45957</v>
      </c>
      <c r="H8" s="184">
        <f>'SI -Overall'!I8</f>
        <v>45962</v>
      </c>
      <c r="I8" s="77">
        <f>'SI -Overall'!J8</f>
        <v>45964</v>
      </c>
      <c r="J8" s="77">
        <f>'SI -Overall'!K8</f>
        <v>45971</v>
      </c>
      <c r="K8" s="77">
        <f>'SI -Overall'!L8</f>
        <v>45978</v>
      </c>
      <c r="L8" s="77">
        <f>'SI -Overall'!M8</f>
        <v>45985</v>
      </c>
      <c r="M8" s="184">
        <f>'SI -Overall'!N8</f>
        <v>45985</v>
      </c>
      <c r="N8" s="77">
        <f>'SI -Overall'!O8</f>
        <v>45992</v>
      </c>
      <c r="O8" s="77">
        <f>'SI -Overall'!P8</f>
        <v>45999</v>
      </c>
      <c r="P8" s="77">
        <f>'SI -Overall'!Q8</f>
        <v>46006</v>
      </c>
      <c r="Q8" s="196">
        <f>'SI -Overall'!R8</f>
        <v>46013</v>
      </c>
      <c r="R8" s="184">
        <f>D8</f>
        <v>45931</v>
      </c>
      <c r="S8" s="77">
        <f>D8</f>
        <v>45931</v>
      </c>
      <c r="T8" s="158">
        <f>I8</f>
        <v>45964</v>
      </c>
      <c r="U8" s="158">
        <f>N8</f>
        <v>45992</v>
      </c>
      <c r="W8" s="98"/>
      <c r="X8" s="98"/>
      <c r="Y8" s="98"/>
      <c r="Z8" s="98"/>
    </row>
    <row r="9" spans="2:27" ht="17.399999999999999" thickBot="1" x14ac:dyDescent="0.25">
      <c r="B9" s="119" t="s">
        <v>4</v>
      </c>
      <c r="C9" s="144"/>
      <c r="D9" s="159">
        <f>'SI -Overall'!D9</f>
        <v>45935</v>
      </c>
      <c r="E9" s="78">
        <f>'SI -Overall'!E9</f>
        <v>45942</v>
      </c>
      <c r="F9" s="78">
        <f>'SI -Overall'!F9</f>
        <v>45949</v>
      </c>
      <c r="G9" s="78">
        <f>'SI -Overall'!H9</f>
        <v>45961</v>
      </c>
      <c r="H9" s="159">
        <f>'SI -Overall'!I9</f>
        <v>45963</v>
      </c>
      <c r="I9" s="78">
        <f>'SI -Overall'!J9</f>
        <v>45970</v>
      </c>
      <c r="J9" s="78">
        <f>'SI -Overall'!K9</f>
        <v>45977</v>
      </c>
      <c r="K9" s="78">
        <f>'SI -Overall'!L9</f>
        <v>45984</v>
      </c>
      <c r="L9" s="78">
        <f>'SI -Overall'!M9</f>
        <v>45991</v>
      </c>
      <c r="M9" s="159">
        <f>'SI -Overall'!N9</f>
        <v>45991</v>
      </c>
      <c r="N9" s="78">
        <f>'SI -Overall'!O9</f>
        <v>45998</v>
      </c>
      <c r="O9" s="78">
        <f>'SI -Overall'!P9</f>
        <v>46005</v>
      </c>
      <c r="P9" s="78">
        <f>'SI -Overall'!Q9</f>
        <v>46012</v>
      </c>
      <c r="Q9" s="198">
        <f>'SI -Overall'!R9</f>
        <v>46022</v>
      </c>
      <c r="R9" s="159">
        <f>H9</f>
        <v>45963</v>
      </c>
      <c r="S9" s="78">
        <f>H9</f>
        <v>45963</v>
      </c>
      <c r="T9" s="160">
        <f>L9</f>
        <v>45991</v>
      </c>
      <c r="U9" s="160">
        <f>Q9</f>
        <v>46022</v>
      </c>
      <c r="W9" s="42"/>
      <c r="X9" s="96"/>
      <c r="Y9" s="42"/>
      <c r="Z9" s="42"/>
    </row>
    <row r="10" spans="2:27" ht="16.8" x14ac:dyDescent="0.2">
      <c r="B10" s="121" t="s">
        <v>5</v>
      </c>
      <c r="C10" s="145" t="s">
        <v>2</v>
      </c>
      <c r="D10" s="161"/>
      <c r="E10" s="122"/>
      <c r="F10" s="122"/>
      <c r="G10" s="122"/>
      <c r="H10" s="161"/>
      <c r="I10" s="122"/>
      <c r="J10" s="122"/>
      <c r="K10" s="122"/>
      <c r="L10" s="122"/>
      <c r="M10" s="161"/>
      <c r="N10" s="122"/>
      <c r="O10" s="122"/>
      <c r="P10" s="122"/>
      <c r="Q10" s="200"/>
      <c r="R10" s="235">
        <f>SUMIF($D$6:$Q$6,R$6,$D10:$Q10)</f>
        <v>0</v>
      </c>
      <c r="S10" s="123">
        <f>SUMIF($D$6:$Q$6,S$6,$D10:$Q10)</f>
        <v>0</v>
      </c>
      <c r="T10" s="223">
        <f>SUMIF($D$6:$Q$6,T$6,$D10:$Q10)</f>
        <v>0</v>
      </c>
      <c r="U10" s="223">
        <f>SUM(R10:T10)</f>
        <v>0</v>
      </c>
      <c r="W10" s="11"/>
    </row>
    <row r="11" spans="2:27" ht="17.399999999999999" thickBot="1" x14ac:dyDescent="0.25">
      <c r="B11" s="113" t="s">
        <v>6</v>
      </c>
      <c r="C11" s="146"/>
      <c r="D11" s="163">
        <f>D10</f>
        <v>0</v>
      </c>
      <c r="E11" s="79">
        <f t="shared" ref="E11:Q11" si="0">D11+E10</f>
        <v>0</v>
      </c>
      <c r="F11" s="79">
        <f t="shared" si="0"/>
        <v>0</v>
      </c>
      <c r="G11" s="79">
        <f t="shared" si="0"/>
        <v>0</v>
      </c>
      <c r="H11" s="163">
        <f t="shared" si="0"/>
        <v>0</v>
      </c>
      <c r="I11" s="79">
        <f t="shared" si="0"/>
        <v>0</v>
      </c>
      <c r="J11" s="79">
        <f t="shared" si="0"/>
        <v>0</v>
      </c>
      <c r="K11" s="79">
        <f t="shared" si="0"/>
        <v>0</v>
      </c>
      <c r="L11" s="79">
        <f t="shared" si="0"/>
        <v>0</v>
      </c>
      <c r="M11" s="163">
        <f t="shared" si="0"/>
        <v>0</v>
      </c>
      <c r="N11" s="79">
        <f>L11+N10</f>
        <v>0</v>
      </c>
      <c r="O11" s="79">
        <f t="shared" si="0"/>
        <v>0</v>
      </c>
      <c r="P11" s="79">
        <f t="shared" si="0"/>
        <v>0</v>
      </c>
      <c r="Q11" s="202">
        <f t="shared" si="0"/>
        <v>0</v>
      </c>
      <c r="R11" s="236">
        <f>IFERROR(R10/$U10,0)</f>
        <v>0</v>
      </c>
      <c r="S11" s="124">
        <f>IFERROR(S10/$U10,0)</f>
        <v>0</v>
      </c>
      <c r="T11" s="237">
        <f>IFERROR(T10/$U10,0)</f>
        <v>0</v>
      </c>
      <c r="U11" s="224"/>
      <c r="W11" s="13"/>
    </row>
    <row r="12" spans="2:27" s="2" customFormat="1" ht="16.8" x14ac:dyDescent="0.2">
      <c r="B12" s="120"/>
      <c r="C12" s="147">
        <v>0</v>
      </c>
      <c r="D12" s="284">
        <f t="shared" ref="D12:Q14" si="1">D45+D78</f>
        <v>0</v>
      </c>
      <c r="E12" s="285">
        <f t="shared" si="1"/>
        <v>0</v>
      </c>
      <c r="F12" s="285">
        <f t="shared" si="1"/>
        <v>0</v>
      </c>
      <c r="G12" s="285">
        <f t="shared" si="1"/>
        <v>0</v>
      </c>
      <c r="H12" s="286">
        <f t="shared" si="1"/>
        <v>0</v>
      </c>
      <c r="I12" s="287">
        <f t="shared" si="1"/>
        <v>0</v>
      </c>
      <c r="J12" s="285">
        <f t="shared" si="1"/>
        <v>0</v>
      </c>
      <c r="K12" s="285">
        <f t="shared" si="1"/>
        <v>0</v>
      </c>
      <c r="L12" s="285">
        <f t="shared" si="1"/>
        <v>0</v>
      </c>
      <c r="M12" s="284">
        <f t="shared" ref="M12:M21" si="2">M45+M78</f>
        <v>0</v>
      </c>
      <c r="N12" s="285">
        <f t="shared" si="1"/>
        <v>0</v>
      </c>
      <c r="O12" s="285">
        <f t="shared" si="1"/>
        <v>0</v>
      </c>
      <c r="P12" s="285">
        <f t="shared" si="1"/>
        <v>0</v>
      </c>
      <c r="Q12" s="288">
        <f t="shared" si="1"/>
        <v>0</v>
      </c>
      <c r="R12" s="238">
        <f t="shared" ref="R12:T25" si="3">SUMIF($D$6:$Q$6,R$6,$D12:$Q12)</f>
        <v>0</v>
      </c>
      <c r="S12" s="82">
        <f t="shared" si="3"/>
        <v>0</v>
      </c>
      <c r="T12" s="110">
        <f t="shared" si="3"/>
        <v>0</v>
      </c>
      <c r="U12" s="110">
        <f>SUM(R12:T12)</f>
        <v>0</v>
      </c>
      <c r="V12" s="54"/>
      <c r="W12" s="16"/>
      <c r="X12" s="1"/>
    </row>
    <row r="13" spans="2:27" s="2" customFormat="1" ht="16.8" x14ac:dyDescent="0.2">
      <c r="B13" s="111" t="s">
        <v>2</v>
      </c>
      <c r="C13" s="148">
        <v>1</v>
      </c>
      <c r="D13" s="103">
        <f t="shared" si="1"/>
        <v>0</v>
      </c>
      <c r="E13" s="285">
        <f t="shared" si="1"/>
        <v>0</v>
      </c>
      <c r="F13" s="285">
        <f t="shared" si="1"/>
        <v>0</v>
      </c>
      <c r="G13" s="285">
        <f t="shared" si="1"/>
        <v>0</v>
      </c>
      <c r="H13" s="286">
        <f t="shared" si="1"/>
        <v>0</v>
      </c>
      <c r="I13" s="287">
        <f t="shared" si="1"/>
        <v>0</v>
      </c>
      <c r="J13" s="285">
        <f t="shared" si="1"/>
        <v>0</v>
      </c>
      <c r="K13" s="285">
        <f t="shared" si="1"/>
        <v>0</v>
      </c>
      <c r="L13" s="285">
        <f t="shared" si="1"/>
        <v>0</v>
      </c>
      <c r="M13" s="284">
        <f t="shared" si="2"/>
        <v>0</v>
      </c>
      <c r="N13" s="285">
        <f t="shared" si="1"/>
        <v>0</v>
      </c>
      <c r="O13" s="285">
        <f t="shared" si="1"/>
        <v>0</v>
      </c>
      <c r="P13" s="285">
        <f t="shared" si="1"/>
        <v>0</v>
      </c>
      <c r="Q13" s="288">
        <f t="shared" si="1"/>
        <v>0</v>
      </c>
      <c r="R13" s="238">
        <f t="shared" si="3"/>
        <v>0</v>
      </c>
      <c r="S13" s="82">
        <f t="shared" si="3"/>
        <v>0</v>
      </c>
      <c r="T13" s="110">
        <f t="shared" si="3"/>
        <v>0</v>
      </c>
      <c r="U13" s="110">
        <f>SUM(R13:T13)</f>
        <v>0</v>
      </c>
      <c r="V13" s="54"/>
      <c r="W13" s="16"/>
      <c r="X13" s="1"/>
      <c r="Y13" s="53"/>
    </row>
    <row r="14" spans="2:27" s="2" customFormat="1" ht="16.8" x14ac:dyDescent="0.2">
      <c r="B14" s="111"/>
      <c r="C14" s="148">
        <v>2</v>
      </c>
      <c r="D14" s="169">
        <f t="shared" ref="D14:J25" si="4">IF($C14&lt;=$D$1,D13,0)</f>
        <v>0</v>
      </c>
      <c r="E14" s="103">
        <f>E47+E80</f>
        <v>0</v>
      </c>
      <c r="F14" s="285">
        <f t="shared" si="1"/>
        <v>0</v>
      </c>
      <c r="G14" s="285">
        <f t="shared" si="1"/>
        <v>0</v>
      </c>
      <c r="H14" s="286">
        <f t="shared" si="1"/>
        <v>0</v>
      </c>
      <c r="I14" s="287">
        <f t="shared" si="1"/>
        <v>0</v>
      </c>
      <c r="J14" s="285">
        <f t="shared" si="1"/>
        <v>0</v>
      </c>
      <c r="K14" s="285">
        <f t="shared" si="1"/>
        <v>0</v>
      </c>
      <c r="L14" s="285">
        <f t="shared" si="1"/>
        <v>0</v>
      </c>
      <c r="M14" s="284">
        <f t="shared" si="2"/>
        <v>0</v>
      </c>
      <c r="N14" s="285">
        <f t="shared" si="1"/>
        <v>0</v>
      </c>
      <c r="O14" s="285">
        <f t="shared" si="1"/>
        <v>0</v>
      </c>
      <c r="P14" s="285">
        <f t="shared" si="1"/>
        <v>0</v>
      </c>
      <c r="Q14" s="288">
        <f t="shared" si="1"/>
        <v>0</v>
      </c>
      <c r="R14" s="239">
        <f t="shared" si="3"/>
        <v>0</v>
      </c>
      <c r="S14" s="84">
        <f t="shared" si="3"/>
        <v>0</v>
      </c>
      <c r="T14" s="112">
        <f t="shared" si="3"/>
        <v>0</v>
      </c>
      <c r="U14" s="112">
        <f t="shared" ref="U14:U25" si="5">SUM(R14:T14)</f>
        <v>0</v>
      </c>
      <c r="V14" s="54"/>
      <c r="W14" s="15"/>
      <c r="X14" s="1"/>
    </row>
    <row r="15" spans="2:27" s="2" customFormat="1" ht="16.8" x14ac:dyDescent="0.2">
      <c r="B15" s="111"/>
      <c r="C15" s="148">
        <v>3</v>
      </c>
      <c r="D15" s="169">
        <f t="shared" si="4"/>
        <v>0</v>
      </c>
      <c r="E15" s="103">
        <f t="shared" si="4"/>
        <v>0</v>
      </c>
      <c r="F15" s="103">
        <f t="shared" ref="F15:L15" si="6">F48+F81</f>
        <v>0</v>
      </c>
      <c r="G15" s="103">
        <f t="shared" si="6"/>
        <v>0</v>
      </c>
      <c r="H15" s="286">
        <f t="shared" si="6"/>
        <v>0</v>
      </c>
      <c r="I15" s="287">
        <f t="shared" si="6"/>
        <v>0</v>
      </c>
      <c r="J15" s="103">
        <f t="shared" si="6"/>
        <v>0</v>
      </c>
      <c r="K15" s="103">
        <f t="shared" si="6"/>
        <v>0</v>
      </c>
      <c r="L15" s="103">
        <f t="shared" si="6"/>
        <v>0</v>
      </c>
      <c r="M15" s="169">
        <f t="shared" si="2"/>
        <v>0</v>
      </c>
      <c r="N15" s="103">
        <f t="shared" ref="N15:Q22" si="7">N48+N81</f>
        <v>0</v>
      </c>
      <c r="O15" s="103">
        <f t="shared" si="7"/>
        <v>0</v>
      </c>
      <c r="P15" s="103">
        <f t="shared" si="7"/>
        <v>0</v>
      </c>
      <c r="Q15" s="103">
        <f t="shared" si="7"/>
        <v>0</v>
      </c>
      <c r="R15" s="239">
        <f t="shared" si="3"/>
        <v>0</v>
      </c>
      <c r="S15" s="84">
        <f t="shared" si="3"/>
        <v>0</v>
      </c>
      <c r="T15" s="112">
        <f t="shared" si="3"/>
        <v>0</v>
      </c>
      <c r="U15" s="112">
        <f t="shared" si="5"/>
        <v>0</v>
      </c>
      <c r="V15" s="54"/>
      <c r="W15" s="15"/>
      <c r="X15" s="1"/>
    </row>
    <row r="16" spans="2:27" s="2" customFormat="1" ht="16.8" x14ac:dyDescent="0.2">
      <c r="B16" s="111"/>
      <c r="C16" s="148">
        <v>4</v>
      </c>
      <c r="D16" s="169">
        <f t="shared" si="4"/>
        <v>0</v>
      </c>
      <c r="E16" s="103">
        <f t="shared" si="4"/>
        <v>0</v>
      </c>
      <c r="F16" s="103">
        <f t="shared" si="4"/>
        <v>0</v>
      </c>
      <c r="G16" s="103">
        <f t="shared" ref="G16:L16" si="8">G49+G82</f>
        <v>0</v>
      </c>
      <c r="H16" s="286">
        <f t="shared" si="8"/>
        <v>0</v>
      </c>
      <c r="I16" s="287">
        <f t="shared" si="8"/>
        <v>0</v>
      </c>
      <c r="J16" s="103">
        <f t="shared" si="8"/>
        <v>0</v>
      </c>
      <c r="K16" s="103">
        <f t="shared" si="8"/>
        <v>0</v>
      </c>
      <c r="L16" s="103">
        <f t="shared" si="8"/>
        <v>0</v>
      </c>
      <c r="M16" s="169">
        <f t="shared" si="2"/>
        <v>0</v>
      </c>
      <c r="N16" s="103">
        <f t="shared" si="7"/>
        <v>0</v>
      </c>
      <c r="O16" s="103">
        <f t="shared" si="7"/>
        <v>0</v>
      </c>
      <c r="P16" s="103">
        <f t="shared" si="7"/>
        <v>0</v>
      </c>
      <c r="Q16" s="103">
        <f t="shared" si="7"/>
        <v>0</v>
      </c>
      <c r="R16" s="239">
        <f t="shared" si="3"/>
        <v>0</v>
      </c>
      <c r="S16" s="84">
        <f t="shared" si="3"/>
        <v>0</v>
      </c>
      <c r="T16" s="112">
        <f t="shared" si="3"/>
        <v>0</v>
      </c>
      <c r="U16" s="112">
        <f t="shared" si="5"/>
        <v>0</v>
      </c>
      <c r="V16" s="54"/>
      <c r="W16" s="15"/>
      <c r="X16" s="1"/>
    </row>
    <row r="17" spans="2:24" s="2" customFormat="1" ht="16.8" x14ac:dyDescent="0.2">
      <c r="B17" s="111"/>
      <c r="C17" s="148">
        <v>5</v>
      </c>
      <c r="D17" s="169">
        <f t="shared" si="4"/>
        <v>0</v>
      </c>
      <c r="E17" s="103">
        <f t="shared" si="4"/>
        <v>0</v>
      </c>
      <c r="F17" s="103">
        <f t="shared" si="4"/>
        <v>0</v>
      </c>
      <c r="G17" s="103">
        <f t="shared" si="4"/>
        <v>0</v>
      </c>
      <c r="H17" s="169">
        <f>H50+H83</f>
        <v>0</v>
      </c>
      <c r="I17" s="103">
        <f>I50+I83</f>
        <v>0</v>
      </c>
      <c r="J17" s="103">
        <f>J50+J83</f>
        <v>0</v>
      </c>
      <c r="K17" s="103">
        <f>K50+K83</f>
        <v>0</v>
      </c>
      <c r="L17" s="103">
        <f>L50+L83</f>
        <v>0</v>
      </c>
      <c r="M17" s="169">
        <f t="shared" si="2"/>
        <v>0</v>
      </c>
      <c r="N17" s="103">
        <f t="shared" si="7"/>
        <v>0</v>
      </c>
      <c r="O17" s="103">
        <f t="shared" si="7"/>
        <v>0</v>
      </c>
      <c r="P17" s="103">
        <f t="shared" si="7"/>
        <v>0</v>
      </c>
      <c r="Q17" s="103">
        <f t="shared" si="7"/>
        <v>0</v>
      </c>
      <c r="R17" s="239">
        <f t="shared" si="3"/>
        <v>0</v>
      </c>
      <c r="S17" s="84">
        <f t="shared" si="3"/>
        <v>0</v>
      </c>
      <c r="T17" s="112">
        <f t="shared" si="3"/>
        <v>0</v>
      </c>
      <c r="U17" s="112">
        <f t="shared" si="5"/>
        <v>0</v>
      </c>
      <c r="V17" s="54"/>
      <c r="W17" s="15"/>
      <c r="X17" s="1"/>
    </row>
    <row r="18" spans="2:24" s="2" customFormat="1" ht="16.8" x14ac:dyDescent="0.2">
      <c r="B18" s="111"/>
      <c r="C18" s="148">
        <v>6</v>
      </c>
      <c r="D18" s="169">
        <f t="shared" si="4"/>
        <v>0</v>
      </c>
      <c r="E18" s="103">
        <f t="shared" si="4"/>
        <v>0</v>
      </c>
      <c r="F18" s="103">
        <f t="shared" si="4"/>
        <v>0</v>
      </c>
      <c r="G18" s="103">
        <f t="shared" si="4"/>
        <v>0</v>
      </c>
      <c r="H18" s="169">
        <f t="shared" si="4"/>
        <v>0</v>
      </c>
      <c r="I18" s="103">
        <f>I51+I84</f>
        <v>0</v>
      </c>
      <c r="J18" s="103">
        <f>J51+J84</f>
        <v>0</v>
      </c>
      <c r="K18" s="103">
        <f>K51+K84</f>
        <v>0</v>
      </c>
      <c r="L18" s="103">
        <f>L51+L84</f>
        <v>0</v>
      </c>
      <c r="M18" s="169">
        <f t="shared" si="2"/>
        <v>0</v>
      </c>
      <c r="N18" s="103">
        <f t="shared" si="7"/>
        <v>0</v>
      </c>
      <c r="O18" s="103">
        <f t="shared" si="7"/>
        <v>0</v>
      </c>
      <c r="P18" s="103">
        <f t="shared" si="7"/>
        <v>0</v>
      </c>
      <c r="Q18" s="103">
        <f t="shared" si="7"/>
        <v>0</v>
      </c>
      <c r="R18" s="239">
        <f t="shared" si="3"/>
        <v>0</v>
      </c>
      <c r="S18" s="84">
        <f t="shared" si="3"/>
        <v>0</v>
      </c>
      <c r="T18" s="112">
        <f t="shared" si="3"/>
        <v>0</v>
      </c>
      <c r="U18" s="112">
        <f t="shared" si="5"/>
        <v>0</v>
      </c>
      <c r="V18" s="54"/>
      <c r="W18" s="14"/>
      <c r="X18" s="17"/>
    </row>
    <row r="19" spans="2:24" s="2" customFormat="1" ht="16.8" x14ac:dyDescent="0.2">
      <c r="B19" s="111"/>
      <c r="C19" s="148">
        <v>7</v>
      </c>
      <c r="D19" s="169">
        <f t="shared" si="4"/>
        <v>0</v>
      </c>
      <c r="E19" s="103">
        <f t="shared" si="4"/>
        <v>0</v>
      </c>
      <c r="F19" s="103">
        <f t="shared" si="4"/>
        <v>0</v>
      </c>
      <c r="G19" s="103">
        <f t="shared" si="4"/>
        <v>0</v>
      </c>
      <c r="H19" s="169">
        <f t="shared" si="4"/>
        <v>0</v>
      </c>
      <c r="I19" s="103">
        <f t="shared" si="4"/>
        <v>0</v>
      </c>
      <c r="J19" s="103">
        <f>J52+J85</f>
        <v>0</v>
      </c>
      <c r="K19" s="103">
        <f>K52+K85</f>
        <v>0</v>
      </c>
      <c r="L19" s="103">
        <f>L52+L85</f>
        <v>0</v>
      </c>
      <c r="M19" s="169">
        <f t="shared" si="2"/>
        <v>0</v>
      </c>
      <c r="N19" s="103">
        <f t="shared" si="7"/>
        <v>0</v>
      </c>
      <c r="O19" s="103">
        <f t="shared" si="7"/>
        <v>0</v>
      </c>
      <c r="P19" s="103">
        <f t="shared" si="7"/>
        <v>0</v>
      </c>
      <c r="Q19" s="103">
        <f t="shared" si="7"/>
        <v>0</v>
      </c>
      <c r="R19" s="239">
        <f t="shared" si="3"/>
        <v>0</v>
      </c>
      <c r="S19" s="84">
        <f t="shared" si="3"/>
        <v>0</v>
      </c>
      <c r="T19" s="112">
        <f t="shared" si="3"/>
        <v>0</v>
      </c>
      <c r="U19" s="112">
        <f t="shared" si="5"/>
        <v>0</v>
      </c>
      <c r="V19" s="54"/>
      <c r="W19" s="14"/>
      <c r="X19" s="1"/>
    </row>
    <row r="20" spans="2:24" s="2" customFormat="1" ht="17.25" customHeight="1" x14ac:dyDescent="0.2">
      <c r="B20" s="111"/>
      <c r="C20" s="148">
        <v>8</v>
      </c>
      <c r="D20" s="169">
        <f t="shared" si="4"/>
        <v>0</v>
      </c>
      <c r="E20" s="103">
        <f t="shared" si="4"/>
        <v>0</v>
      </c>
      <c r="F20" s="103">
        <f t="shared" si="4"/>
        <v>0</v>
      </c>
      <c r="G20" s="103">
        <f t="shared" si="4"/>
        <v>0</v>
      </c>
      <c r="H20" s="169">
        <f t="shared" si="4"/>
        <v>0</v>
      </c>
      <c r="I20" s="103">
        <f t="shared" si="4"/>
        <v>0</v>
      </c>
      <c r="J20" s="103">
        <f t="shared" si="4"/>
        <v>0</v>
      </c>
      <c r="K20" s="103">
        <f>K53+K86</f>
        <v>0</v>
      </c>
      <c r="L20" s="103">
        <f>L53+L86</f>
        <v>0</v>
      </c>
      <c r="M20" s="169">
        <f t="shared" si="2"/>
        <v>0</v>
      </c>
      <c r="N20" s="103">
        <f t="shared" si="7"/>
        <v>0</v>
      </c>
      <c r="O20" s="103">
        <f t="shared" si="7"/>
        <v>0</v>
      </c>
      <c r="P20" s="103">
        <f t="shared" si="7"/>
        <v>0</v>
      </c>
      <c r="Q20" s="103">
        <f t="shared" si="7"/>
        <v>0</v>
      </c>
      <c r="R20" s="239">
        <f t="shared" si="3"/>
        <v>0</v>
      </c>
      <c r="S20" s="84">
        <f t="shared" si="3"/>
        <v>0</v>
      </c>
      <c r="T20" s="112">
        <f t="shared" si="3"/>
        <v>0</v>
      </c>
      <c r="U20" s="112">
        <f t="shared" si="5"/>
        <v>0</v>
      </c>
      <c r="V20" s="54"/>
      <c r="W20" s="14"/>
      <c r="X20" s="1"/>
    </row>
    <row r="21" spans="2:24" s="2" customFormat="1" ht="17.25" customHeight="1" x14ac:dyDescent="0.2">
      <c r="B21" s="111"/>
      <c r="C21" s="148">
        <v>9</v>
      </c>
      <c r="D21" s="169">
        <f t="shared" si="4"/>
        <v>0</v>
      </c>
      <c r="E21" s="103">
        <f t="shared" si="4"/>
        <v>0</v>
      </c>
      <c r="F21" s="103">
        <f t="shared" si="4"/>
        <v>0</v>
      </c>
      <c r="G21" s="103">
        <f t="shared" si="4"/>
        <v>0</v>
      </c>
      <c r="H21" s="169">
        <f t="shared" si="4"/>
        <v>0</v>
      </c>
      <c r="I21" s="103">
        <f t="shared" si="4"/>
        <v>0</v>
      </c>
      <c r="J21" s="103">
        <f t="shared" si="4"/>
        <v>0</v>
      </c>
      <c r="K21" s="103">
        <f>IF($C21&lt;=$D$1,K20,0)</f>
        <v>0</v>
      </c>
      <c r="L21" s="103">
        <f>L54+L87</f>
        <v>0</v>
      </c>
      <c r="M21" s="169">
        <f t="shared" si="2"/>
        <v>0</v>
      </c>
      <c r="N21" s="103">
        <f t="shared" si="7"/>
        <v>0</v>
      </c>
      <c r="O21" s="103">
        <f t="shared" si="7"/>
        <v>0</v>
      </c>
      <c r="P21" s="103">
        <f t="shared" si="7"/>
        <v>0</v>
      </c>
      <c r="Q21" s="103">
        <f t="shared" si="7"/>
        <v>0</v>
      </c>
      <c r="R21" s="239">
        <f t="shared" si="3"/>
        <v>0</v>
      </c>
      <c r="S21" s="84">
        <f t="shared" si="3"/>
        <v>0</v>
      </c>
      <c r="T21" s="112">
        <f t="shared" si="3"/>
        <v>0</v>
      </c>
      <c r="U21" s="112">
        <f t="shared" si="5"/>
        <v>0</v>
      </c>
      <c r="V21" s="54"/>
      <c r="W21" s="14"/>
      <c r="X21" s="1"/>
    </row>
    <row r="22" spans="2:24" s="2" customFormat="1" ht="17.25" customHeight="1" x14ac:dyDescent="0.2">
      <c r="B22" s="111"/>
      <c r="C22" s="148">
        <v>10</v>
      </c>
      <c r="D22" s="169">
        <f t="shared" si="4"/>
        <v>0</v>
      </c>
      <c r="E22" s="103">
        <f t="shared" si="4"/>
        <v>0</v>
      </c>
      <c r="F22" s="103">
        <f t="shared" si="4"/>
        <v>0</v>
      </c>
      <c r="G22" s="103">
        <f t="shared" si="4"/>
        <v>0</v>
      </c>
      <c r="H22" s="169">
        <f t="shared" si="4"/>
        <v>0</v>
      </c>
      <c r="I22" s="103">
        <f t="shared" si="4"/>
        <v>0</v>
      </c>
      <c r="J22" s="103">
        <f t="shared" si="4"/>
        <v>0</v>
      </c>
      <c r="K22" s="103">
        <f>IF($C22&lt;=$D$1,K21,0)</f>
        <v>0</v>
      </c>
      <c r="L22" s="103">
        <f t="shared" ref="L22:M25" si="9">IF($C22&lt;=$D$1,L21,0)</f>
        <v>0</v>
      </c>
      <c r="M22" s="169">
        <f t="shared" si="9"/>
        <v>0</v>
      </c>
      <c r="N22" s="103">
        <f t="shared" si="7"/>
        <v>0</v>
      </c>
      <c r="O22" s="103">
        <f t="shared" si="7"/>
        <v>0</v>
      </c>
      <c r="P22" s="103">
        <f t="shared" si="7"/>
        <v>0</v>
      </c>
      <c r="Q22" s="103">
        <f t="shared" si="7"/>
        <v>0</v>
      </c>
      <c r="R22" s="270">
        <f t="shared" si="3"/>
        <v>0</v>
      </c>
      <c r="S22" s="271">
        <f t="shared" si="3"/>
        <v>0</v>
      </c>
      <c r="T22" s="272">
        <f t="shared" si="3"/>
        <v>0</v>
      </c>
      <c r="U22" s="272">
        <f t="shared" si="5"/>
        <v>0</v>
      </c>
      <c r="V22" s="54"/>
      <c r="W22" s="14"/>
      <c r="X22" s="18"/>
    </row>
    <row r="23" spans="2:24" s="2" customFormat="1" ht="17.25" customHeight="1" x14ac:dyDescent="0.2">
      <c r="B23" s="111"/>
      <c r="C23" s="148">
        <v>11</v>
      </c>
      <c r="D23" s="169">
        <f t="shared" si="4"/>
        <v>0</v>
      </c>
      <c r="E23" s="103">
        <f t="shared" si="4"/>
        <v>0</v>
      </c>
      <c r="F23" s="103">
        <f t="shared" si="4"/>
        <v>0</v>
      </c>
      <c r="G23" s="103">
        <f t="shared" si="4"/>
        <v>0</v>
      </c>
      <c r="H23" s="169">
        <f t="shared" si="4"/>
        <v>0</v>
      </c>
      <c r="I23" s="103">
        <f t="shared" si="4"/>
        <v>0</v>
      </c>
      <c r="J23" s="103">
        <f t="shared" si="4"/>
        <v>0</v>
      </c>
      <c r="K23" s="103">
        <f>IF($C23&lt;=$D$1,K22,0)</f>
        <v>0</v>
      </c>
      <c r="L23" s="103">
        <f t="shared" si="9"/>
        <v>0</v>
      </c>
      <c r="M23" s="169">
        <f t="shared" si="9"/>
        <v>0</v>
      </c>
      <c r="N23" s="103">
        <f>IF($C23&lt;=$D$1,N22,0)</f>
        <v>0</v>
      </c>
      <c r="O23" s="103">
        <f>O56+O89</f>
        <v>0</v>
      </c>
      <c r="P23" s="103">
        <f>P56+P89</f>
        <v>0</v>
      </c>
      <c r="Q23" s="103">
        <f>Q56+Q89</f>
        <v>0</v>
      </c>
      <c r="R23" s="270">
        <f t="shared" si="3"/>
        <v>0</v>
      </c>
      <c r="S23" s="271">
        <f t="shared" si="3"/>
        <v>0</v>
      </c>
      <c r="T23" s="272">
        <f t="shared" si="3"/>
        <v>0</v>
      </c>
      <c r="U23" s="272">
        <f t="shared" si="5"/>
        <v>0</v>
      </c>
      <c r="V23" s="54">
        <f>U23-U24</f>
        <v>0</v>
      </c>
      <c r="W23" s="14"/>
      <c r="X23" s="1"/>
    </row>
    <row r="24" spans="2:24" s="2" customFormat="1" ht="17.25" customHeight="1" x14ac:dyDescent="0.2">
      <c r="B24" s="111"/>
      <c r="C24" s="148">
        <v>12</v>
      </c>
      <c r="D24" s="169">
        <f t="shared" si="4"/>
        <v>0</v>
      </c>
      <c r="E24" s="103">
        <f t="shared" si="4"/>
        <v>0</v>
      </c>
      <c r="F24" s="103">
        <f t="shared" si="4"/>
        <v>0</v>
      </c>
      <c r="G24" s="103">
        <f t="shared" si="4"/>
        <v>0</v>
      </c>
      <c r="H24" s="169">
        <f t="shared" si="4"/>
        <v>0</v>
      </c>
      <c r="I24" s="103">
        <f t="shared" si="4"/>
        <v>0</v>
      </c>
      <c r="J24" s="103">
        <f t="shared" si="4"/>
        <v>0</v>
      </c>
      <c r="K24" s="103">
        <f>IF($C24&lt;=$D$1,K23,0)</f>
        <v>0</v>
      </c>
      <c r="L24" s="103">
        <f t="shared" si="9"/>
        <v>0</v>
      </c>
      <c r="M24" s="169">
        <f t="shared" si="9"/>
        <v>0</v>
      </c>
      <c r="N24" s="103">
        <f>IF($C24&lt;=$D$1,N23,0)</f>
        <v>0</v>
      </c>
      <c r="O24" s="103">
        <f>IF($C24&lt;=$D$1,O23,0)</f>
        <v>0</v>
      </c>
      <c r="P24" s="103">
        <f>P57+P90</f>
        <v>0</v>
      </c>
      <c r="Q24" s="103">
        <f>Q57+Q90</f>
        <v>0</v>
      </c>
      <c r="R24" s="263">
        <f t="shared" si="3"/>
        <v>0</v>
      </c>
      <c r="S24" s="264">
        <f t="shared" si="3"/>
        <v>0</v>
      </c>
      <c r="T24" s="265">
        <f t="shared" si="3"/>
        <v>0</v>
      </c>
      <c r="U24" s="265">
        <f t="shared" si="5"/>
        <v>0</v>
      </c>
      <c r="V24" s="54"/>
      <c r="W24" s="14"/>
      <c r="X24" s="1"/>
    </row>
    <row r="25" spans="2:24" s="2" customFormat="1" ht="17.25" customHeight="1" thickBot="1" x14ac:dyDescent="0.25">
      <c r="B25" s="111"/>
      <c r="C25" s="148">
        <v>13</v>
      </c>
      <c r="D25" s="169">
        <f t="shared" si="4"/>
        <v>0</v>
      </c>
      <c r="E25" s="103">
        <f t="shared" si="4"/>
        <v>0</v>
      </c>
      <c r="F25" s="103">
        <f t="shared" si="4"/>
        <v>0</v>
      </c>
      <c r="G25" s="103">
        <f t="shared" si="4"/>
        <v>0</v>
      </c>
      <c r="H25" s="169">
        <f t="shared" si="4"/>
        <v>0</v>
      </c>
      <c r="I25" s="103">
        <f t="shared" si="4"/>
        <v>0</v>
      </c>
      <c r="J25" s="103">
        <f t="shared" si="4"/>
        <v>0</v>
      </c>
      <c r="K25" s="103">
        <f>IF($C25&lt;=$D$1,K24,0)</f>
        <v>0</v>
      </c>
      <c r="L25" s="103">
        <f t="shared" si="9"/>
        <v>0</v>
      </c>
      <c r="M25" s="169">
        <f t="shared" si="9"/>
        <v>0</v>
      </c>
      <c r="N25" s="103">
        <f>IF($C25&lt;=$D$1,N24,0)</f>
        <v>0</v>
      </c>
      <c r="O25" s="103">
        <f>IF($C25&lt;=$D$1,O24,0)</f>
        <v>0</v>
      </c>
      <c r="P25" s="103">
        <f>IF($C25&lt;=$D$1,P24,0)</f>
        <v>0</v>
      </c>
      <c r="Q25" s="103">
        <f>Q58+Q91</f>
        <v>0</v>
      </c>
      <c r="R25" s="263">
        <f t="shared" si="3"/>
        <v>0</v>
      </c>
      <c r="S25" s="264">
        <f t="shared" si="3"/>
        <v>0</v>
      </c>
      <c r="T25" s="265">
        <f t="shared" si="3"/>
        <v>0</v>
      </c>
      <c r="U25" s="265">
        <f t="shared" si="5"/>
        <v>0</v>
      </c>
      <c r="V25" s="1"/>
      <c r="W25" s="14"/>
      <c r="X25" s="1"/>
    </row>
    <row r="26" spans="2:24" s="2" customFormat="1" ht="16.8" x14ac:dyDescent="0.2">
      <c r="B26" s="310" t="s">
        <v>7</v>
      </c>
      <c r="C26" s="311">
        <v>0</v>
      </c>
      <c r="D26" s="171">
        <f>INDEX($D$12:$D$25,MATCH($D$1,$C$12:$C$25,0))</f>
        <v>0</v>
      </c>
      <c r="E26" s="125">
        <f t="shared" ref="E26:U26" si="10">INDEX($D$12:$D$25,MATCH($D$1,$C$12:$C$25,0))</f>
        <v>0</v>
      </c>
      <c r="F26" s="125">
        <f t="shared" si="10"/>
        <v>0</v>
      </c>
      <c r="G26" s="125">
        <f t="shared" si="10"/>
        <v>0</v>
      </c>
      <c r="H26" s="171">
        <f t="shared" si="10"/>
        <v>0</v>
      </c>
      <c r="I26" s="125">
        <f t="shared" si="10"/>
        <v>0</v>
      </c>
      <c r="J26" s="125">
        <f t="shared" si="10"/>
        <v>0</v>
      </c>
      <c r="K26" s="125">
        <f t="shared" si="10"/>
        <v>0</v>
      </c>
      <c r="L26" s="125">
        <f t="shared" si="10"/>
        <v>0</v>
      </c>
      <c r="M26" s="171">
        <f t="shared" si="10"/>
        <v>0</v>
      </c>
      <c r="N26" s="125">
        <f t="shared" si="10"/>
        <v>0</v>
      </c>
      <c r="O26" s="125">
        <f t="shared" si="10"/>
        <v>0</v>
      </c>
      <c r="P26" s="125">
        <f t="shared" si="10"/>
        <v>0</v>
      </c>
      <c r="Q26" s="208">
        <f t="shared" si="10"/>
        <v>0</v>
      </c>
      <c r="R26" s="240">
        <f t="shared" si="10"/>
        <v>0</v>
      </c>
      <c r="S26" s="126">
        <f t="shared" si="10"/>
        <v>0</v>
      </c>
      <c r="T26" s="225">
        <f t="shared" si="10"/>
        <v>0</v>
      </c>
      <c r="U26" s="225">
        <f t="shared" si="10"/>
        <v>0</v>
      </c>
      <c r="V26" s="1"/>
      <c r="W26" s="20"/>
      <c r="X26" s="1"/>
    </row>
    <row r="27" spans="2:24" s="2" customFormat="1" ht="17.25" customHeight="1" x14ac:dyDescent="0.2">
      <c r="B27" s="315" t="s">
        <v>8</v>
      </c>
      <c r="C27" s="319">
        <v>0</v>
      </c>
      <c r="D27" s="173">
        <f>IF(D$9&lt;=$D$2,D26-D10,0)</f>
        <v>0</v>
      </c>
      <c r="E27" s="85">
        <f t="shared" ref="E27:U27" si="11">IF(E$9&lt;=$D$2,E26-E10,0)</f>
        <v>0</v>
      </c>
      <c r="F27" s="85">
        <f t="shared" si="11"/>
        <v>0</v>
      </c>
      <c r="G27" s="85">
        <f t="shared" si="11"/>
        <v>0</v>
      </c>
      <c r="H27" s="173">
        <f t="shared" si="11"/>
        <v>0</v>
      </c>
      <c r="I27" s="85">
        <f t="shared" si="11"/>
        <v>0</v>
      </c>
      <c r="J27" s="85">
        <f t="shared" si="11"/>
        <v>0</v>
      </c>
      <c r="K27" s="85">
        <f t="shared" si="11"/>
        <v>0</v>
      </c>
      <c r="L27" s="85">
        <f t="shared" si="11"/>
        <v>0</v>
      </c>
      <c r="M27" s="173">
        <f>IF(M$9&lt;=$D$2,M26-M10,0)</f>
        <v>0</v>
      </c>
      <c r="N27" s="85">
        <f>IF(N$9&lt;=$D$2,N26-N10,0)</f>
        <v>0</v>
      </c>
      <c r="O27" s="85">
        <f>IF(O$9&lt;=$D$2,O26-O10,0)</f>
        <v>0</v>
      </c>
      <c r="P27" s="85">
        <f>IF(P$9&lt;=$D$2,P26-P10,0)</f>
        <v>0</v>
      </c>
      <c r="Q27" s="210">
        <f>IF(Q$9&lt;=$D$2,Q26-Q10,0)</f>
        <v>0</v>
      </c>
      <c r="R27" s="241">
        <f t="shared" si="11"/>
        <v>0</v>
      </c>
      <c r="S27" s="86">
        <f t="shared" si="11"/>
        <v>0</v>
      </c>
      <c r="T27" s="226">
        <f t="shared" si="11"/>
        <v>0</v>
      </c>
      <c r="U27" s="226">
        <f t="shared" si="11"/>
        <v>0</v>
      </c>
      <c r="V27" s="1"/>
      <c r="W27" s="21"/>
      <c r="X27" s="1"/>
    </row>
    <row r="28" spans="2:24" s="2" customFormat="1" ht="17.25" customHeight="1" thickBot="1" x14ac:dyDescent="0.25">
      <c r="B28" s="317" t="s">
        <v>9</v>
      </c>
      <c r="C28" s="318">
        <v>0</v>
      </c>
      <c r="D28" s="175">
        <f>IF($D$2&lt;D$9,0,IF(AND(D10=0,D26=0),1,IF(AND(D10=0,D26&gt;0),2,IF(D26&lt;0,0,(D26/D10)))))</f>
        <v>1</v>
      </c>
      <c r="E28" s="127">
        <f t="shared" ref="E28:U28" si="12">IF($D$2&lt;E$9,0,IF(AND(E10=0,E26=0),1,IF(AND(E10=0,E26&gt;0),2,IF(E26&lt;0,0,(E26/E10)))))</f>
        <v>1</v>
      </c>
      <c r="F28" s="127">
        <f t="shared" si="12"/>
        <v>1</v>
      </c>
      <c r="G28" s="127">
        <f t="shared" si="12"/>
        <v>1</v>
      </c>
      <c r="H28" s="175">
        <f t="shared" si="12"/>
        <v>1</v>
      </c>
      <c r="I28" s="127">
        <f t="shared" si="12"/>
        <v>1</v>
      </c>
      <c r="J28" s="127">
        <f t="shared" si="12"/>
        <v>1</v>
      </c>
      <c r="K28" s="127">
        <f t="shared" si="12"/>
        <v>1</v>
      </c>
      <c r="L28" s="127">
        <f t="shared" si="12"/>
        <v>1</v>
      </c>
      <c r="M28" s="175">
        <f>IF($D$2&lt;M$9,0,IF(AND(M10=0,M26=0),1,IF(AND(M10=0,M26&gt;0),2,IF(M26&lt;0,0,(M26/M10)))))</f>
        <v>1</v>
      </c>
      <c r="N28" s="127">
        <f>IF($D$2&lt;N$9,0,IF(AND(N10=0,N26=0),1,IF(AND(N10=0,N26&gt;0),2,IF(N26&lt;0,0,(N26/N10)))))</f>
        <v>1</v>
      </c>
      <c r="O28" s="127">
        <f>IF($D$2&lt;O$9,0,IF(AND(O10=0,O26=0),1,IF(AND(O10=0,O26&gt;0),2,IF(O26&lt;0,0,(O26/O10)))))</f>
        <v>0</v>
      </c>
      <c r="P28" s="127">
        <f>IF($D$2&lt;P$9,0,IF(AND(P10=0,P26=0),1,IF(AND(P10=0,P26&gt;0),2,IF(P26&lt;0,0,(P26/P10)))))</f>
        <v>0</v>
      </c>
      <c r="Q28" s="212">
        <f>IF($D$2&lt;Q$9,0,IF(AND(Q10=0,Q26=0),1,IF(AND(Q10=0,Q26&gt;0),2,IF(Q26&lt;0,0,(Q26/Q10)))))</f>
        <v>0</v>
      </c>
      <c r="R28" s="242">
        <f t="shared" si="12"/>
        <v>1</v>
      </c>
      <c r="S28" s="128">
        <f t="shared" si="12"/>
        <v>1</v>
      </c>
      <c r="T28" s="227">
        <f t="shared" si="12"/>
        <v>1</v>
      </c>
      <c r="U28" s="227">
        <f t="shared" si="12"/>
        <v>0</v>
      </c>
      <c r="V28" s="1"/>
      <c r="W28" s="22"/>
      <c r="X28" s="1"/>
    </row>
    <row r="29" spans="2:24" s="2" customFormat="1" ht="17.25" customHeight="1" x14ac:dyDescent="0.2">
      <c r="B29" s="129" t="str">
        <f>"Week "&amp;$D$1&amp;" View"</f>
        <v>Week 10 View</v>
      </c>
      <c r="C29" s="149"/>
      <c r="D29" s="177">
        <f>INDEX(D13:D25,MATCH($D$1,$C$13:$C$25,0))</f>
        <v>0</v>
      </c>
      <c r="E29" s="91">
        <f t="shared" ref="E29:U29" si="13">INDEX(E13:E25,MATCH($D$1,$C$13:$C$25,0))</f>
        <v>0</v>
      </c>
      <c r="F29" s="91">
        <f t="shared" si="13"/>
        <v>0</v>
      </c>
      <c r="G29" s="130">
        <f t="shared" si="13"/>
        <v>0</v>
      </c>
      <c r="H29" s="281">
        <f t="shared" si="13"/>
        <v>0</v>
      </c>
      <c r="I29" s="91">
        <f t="shared" si="13"/>
        <v>0</v>
      </c>
      <c r="J29" s="91">
        <f t="shared" si="13"/>
        <v>0</v>
      </c>
      <c r="K29" s="91">
        <f t="shared" si="13"/>
        <v>0</v>
      </c>
      <c r="L29" s="91">
        <f t="shared" si="13"/>
        <v>0</v>
      </c>
      <c r="M29" s="177">
        <f>INDEX(M13:M25,MATCH($D$1,$C$13:$C$25,0))</f>
        <v>0</v>
      </c>
      <c r="N29" s="91">
        <f>INDEX(N13:N25,MATCH($D$1,$C$13:$C$25,0))</f>
        <v>0</v>
      </c>
      <c r="O29" s="91">
        <f>INDEX(O13:O25,MATCH($D$1,$C$13:$C$25,0))</f>
        <v>0</v>
      </c>
      <c r="P29" s="91">
        <f>INDEX(P13:P25,MATCH($D$1,$C$13:$C$25,0))</f>
        <v>0</v>
      </c>
      <c r="Q29" s="214">
        <f>INDEX(Q13:Q25,MATCH($D$1,$C$13:$C$25,0))</f>
        <v>0</v>
      </c>
      <c r="R29" s="243">
        <f t="shared" si="13"/>
        <v>0</v>
      </c>
      <c r="S29" s="131">
        <f t="shared" si="13"/>
        <v>0</v>
      </c>
      <c r="T29" s="244">
        <f t="shared" si="13"/>
        <v>0</v>
      </c>
      <c r="U29" s="228">
        <f t="shared" si="13"/>
        <v>0</v>
      </c>
      <c r="V29" s="1"/>
      <c r="W29" s="23"/>
      <c r="X29" s="1"/>
    </row>
    <row r="30" spans="2:24" s="2" customFormat="1" ht="16.5" customHeight="1" thickBot="1" x14ac:dyDescent="0.25">
      <c r="B30" s="132" t="s">
        <v>23</v>
      </c>
      <c r="C30" s="150"/>
      <c r="D30" s="179">
        <f>IFERROR(E29/$R29,0)</f>
        <v>0</v>
      </c>
      <c r="E30" s="133">
        <f>IFERROR(F29/$R29,0)</f>
        <v>0</v>
      </c>
      <c r="F30" s="133">
        <f>IFERROR(G29/$R29,0)</f>
        <v>0</v>
      </c>
      <c r="G30" s="133">
        <f>IFERROR(H29/$R29,0)</f>
        <v>0</v>
      </c>
      <c r="H30" s="188">
        <f>IFERROR(I29/$R29,0)</f>
        <v>0</v>
      </c>
      <c r="I30" s="279">
        <f>IFERROR(J29/$S29,0)</f>
        <v>0</v>
      </c>
      <c r="J30" s="133">
        <f>IFERROR(K29/$S29,0)</f>
        <v>0</v>
      </c>
      <c r="K30" s="133">
        <f>IFERROR(L29/$S29,0)</f>
        <v>0</v>
      </c>
      <c r="L30" s="279">
        <f>IFERROR(#REF!/$S29,0)</f>
        <v>0</v>
      </c>
      <c r="M30" s="188">
        <f>IFERROR(#REF!/$S29,0)</f>
        <v>0</v>
      </c>
      <c r="N30" s="133">
        <f>IFERROR(#REF!/$S29,0)</f>
        <v>0</v>
      </c>
      <c r="O30" s="133">
        <f>IFERROR(#REF!/$S29,0)</f>
        <v>0</v>
      </c>
      <c r="P30" s="133">
        <f>IFERROR(#REF!/$S29,0)</f>
        <v>0</v>
      </c>
      <c r="Q30" s="216">
        <f>IFERROR(#REF!/$S29,0)</f>
        <v>0</v>
      </c>
      <c r="R30" s="179">
        <f>IFERROR(R29/$U29,0)</f>
        <v>0</v>
      </c>
      <c r="S30" s="133">
        <f>IFERROR(S29/$U29,0)</f>
        <v>0</v>
      </c>
      <c r="T30" s="189">
        <f>IFERROR(T29/$U29,0)</f>
        <v>0</v>
      </c>
      <c r="U30" s="229"/>
      <c r="V30" s="1"/>
      <c r="W30" s="23"/>
      <c r="X30" s="1"/>
    </row>
    <row r="31" spans="2:24" s="2" customFormat="1" ht="17.25" customHeight="1" thickBot="1" x14ac:dyDescent="0.25">
      <c r="B31" s="135" t="s">
        <v>24</v>
      </c>
      <c r="C31" s="151"/>
      <c r="D31" s="180"/>
      <c r="E31" s="136"/>
      <c r="F31" s="136"/>
      <c r="G31" s="136"/>
      <c r="H31" s="282">
        <v>0</v>
      </c>
      <c r="I31" s="136"/>
      <c r="J31" s="136"/>
      <c r="K31" s="136"/>
      <c r="L31" s="278">
        <v>0</v>
      </c>
      <c r="M31" s="282"/>
      <c r="N31" s="136"/>
      <c r="O31" s="136"/>
      <c r="P31" s="136"/>
      <c r="Q31" s="218">
        <v>0</v>
      </c>
      <c r="R31" s="245"/>
      <c r="S31" s="137"/>
      <c r="T31" s="246"/>
      <c r="U31" s="138"/>
      <c r="V31" s="1"/>
      <c r="W31" s="22"/>
      <c r="X31" s="1"/>
    </row>
    <row r="32" spans="2:24" ht="16.8" outlineLevel="1" x14ac:dyDescent="0.2">
      <c r="B32" s="310" t="s">
        <v>10</v>
      </c>
      <c r="C32" s="311">
        <v>0</v>
      </c>
      <c r="D32" s="171">
        <f>IF(D$9&lt;=$D$2,D26,0)</f>
        <v>0</v>
      </c>
      <c r="E32" s="125">
        <f t="shared" ref="E32:Q32" si="14">IF(E$9&lt;=$D$2,E26+D32,0)</f>
        <v>0</v>
      </c>
      <c r="F32" s="125">
        <f t="shared" si="14"/>
        <v>0</v>
      </c>
      <c r="G32" s="125">
        <f t="shared" si="14"/>
        <v>0</v>
      </c>
      <c r="H32" s="171">
        <f t="shared" si="14"/>
        <v>0</v>
      </c>
      <c r="I32" s="125">
        <f t="shared" si="14"/>
        <v>0</v>
      </c>
      <c r="J32" s="125">
        <f t="shared" si="14"/>
        <v>0</v>
      </c>
      <c r="K32" s="125">
        <f t="shared" si="14"/>
        <v>0</v>
      </c>
      <c r="L32" s="125">
        <f t="shared" si="14"/>
        <v>0</v>
      </c>
      <c r="M32" s="171">
        <f t="shared" si="14"/>
        <v>0</v>
      </c>
      <c r="N32" s="125">
        <f t="shared" si="14"/>
        <v>0</v>
      </c>
      <c r="O32" s="125">
        <f t="shared" si="14"/>
        <v>0</v>
      </c>
      <c r="P32" s="125">
        <f t="shared" si="14"/>
        <v>0</v>
      </c>
      <c r="Q32" s="208">
        <f t="shared" si="14"/>
        <v>0</v>
      </c>
      <c r="R32" s="247">
        <f>IFERROR(INDEX(R$13:R$25,$D$1,0)/INDEX($U$13:$U$25,$D$1,0),0)</f>
        <v>0</v>
      </c>
      <c r="S32" s="140">
        <f>IFERROR(INDEX(S$13:S$25,$D$1,0)/INDEX($U$13:$U$25,$D$1,0),0)</f>
        <v>0</v>
      </c>
      <c r="T32" s="248">
        <f>IFERROR(INDEX(T$13:T$25,$D$1,0)/INDEX($U$13:$U$25,$D$1,0),0)</f>
        <v>0</v>
      </c>
      <c r="U32" s="230" t="s">
        <v>11</v>
      </c>
      <c r="W32" s="24"/>
    </row>
    <row r="33" spans="2:24" ht="16.5" customHeight="1" outlineLevel="1" x14ac:dyDescent="0.2">
      <c r="B33" s="315" t="s">
        <v>12</v>
      </c>
      <c r="C33" s="316">
        <v>0</v>
      </c>
      <c r="D33" s="173">
        <f>IF(D$27=0,0,IF(D$9&lt;=$D$2,D32-D11,D32-D11))</f>
        <v>0</v>
      </c>
      <c r="E33" s="85">
        <f t="shared" ref="E33:L33" si="15">IF(E$27=0,0,IF(E$9&lt;=$D$2,E32-E11,E32-E11))</f>
        <v>0</v>
      </c>
      <c r="F33" s="85">
        <f t="shared" si="15"/>
        <v>0</v>
      </c>
      <c r="G33" s="85">
        <f t="shared" si="15"/>
        <v>0</v>
      </c>
      <c r="H33" s="173">
        <f t="shared" si="15"/>
        <v>0</v>
      </c>
      <c r="I33" s="85">
        <f t="shared" si="15"/>
        <v>0</v>
      </c>
      <c r="J33" s="85">
        <f t="shared" si="15"/>
        <v>0</v>
      </c>
      <c r="K33" s="85">
        <f t="shared" si="15"/>
        <v>0</v>
      </c>
      <c r="L33" s="85">
        <f t="shared" si="15"/>
        <v>0</v>
      </c>
      <c r="M33" s="173">
        <f>IF(M$27=0,0,IF(M$9&lt;=$D$2,M32-M11,M32-M11))</f>
        <v>0</v>
      </c>
      <c r="N33" s="85">
        <f>IF(N$27=0,0,IF(N$9&lt;=$D$2,N32-N11,N32-N11))</f>
        <v>0</v>
      </c>
      <c r="O33" s="85">
        <f>IF(O$27=0,0,IF(O$9&lt;=$D$2,O32-O11,O32-O11))</f>
        <v>0</v>
      </c>
      <c r="P33" s="85">
        <f>IF(P$27=0,0,IF(P$9&lt;=$D$2,P32-P11,P32-P11))</f>
        <v>0</v>
      </c>
      <c r="Q33" s="210">
        <f>IF(Q$27=0,0,IF(Q$9&lt;=$D$2,Q32-Q11,Q32-Q11))</f>
        <v>0</v>
      </c>
      <c r="R33" s="249">
        <v>0</v>
      </c>
      <c r="S33" s="89">
        <v>0</v>
      </c>
      <c r="T33" s="250">
        <v>0</v>
      </c>
      <c r="U33" s="231" t="s">
        <v>13</v>
      </c>
      <c r="W33" s="25"/>
    </row>
    <row r="34" spans="2:24" ht="17.399999999999999" outlineLevel="1" thickBot="1" x14ac:dyDescent="0.25">
      <c r="B34" s="317" t="s">
        <v>9</v>
      </c>
      <c r="C34" s="318">
        <v>0</v>
      </c>
      <c r="D34" s="175">
        <f>IF($D$2&lt;D$9,0,IF(AND(D11=0,D32=0),1,IF(AND(D11=0,D32&gt;0),2,IF(D32&lt;0,0,(D32/D11)))))</f>
        <v>1</v>
      </c>
      <c r="E34" s="127">
        <f t="shared" ref="E34:L34" si="16">IF($D$2&lt;E$9,0,IF(AND(E11=0,E32=0),1,IF(AND(E11=0,E32&gt;0),2,IF(E32&lt;0,0,(E32/E11)))))</f>
        <v>1</v>
      </c>
      <c r="F34" s="127">
        <f t="shared" si="16"/>
        <v>1</v>
      </c>
      <c r="G34" s="127">
        <f t="shared" si="16"/>
        <v>1</v>
      </c>
      <c r="H34" s="175">
        <f t="shared" si="16"/>
        <v>1</v>
      </c>
      <c r="I34" s="127">
        <f t="shared" si="16"/>
        <v>1</v>
      </c>
      <c r="J34" s="127">
        <f t="shared" si="16"/>
        <v>1</v>
      </c>
      <c r="K34" s="127">
        <f t="shared" si="16"/>
        <v>1</v>
      </c>
      <c r="L34" s="127">
        <f t="shared" si="16"/>
        <v>1</v>
      </c>
      <c r="M34" s="175">
        <f>IF($D$2&lt;M$9,0,IF(AND(M11=0,M32=0),1,IF(AND(M11=0,M32&gt;0),2,IF(M32&lt;0,0,(M32/M11)))))</f>
        <v>1</v>
      </c>
      <c r="N34" s="127">
        <f>IF($D$2&lt;N$9,0,IF(AND(N11=0,N32=0),1,IF(AND(N11=0,N32&gt;0),2,IF(N32&lt;0,0,(N32/N11)))))</f>
        <v>1</v>
      </c>
      <c r="O34" s="127">
        <f>IF($D$2&lt;O$9,0,IF(AND(O11=0,O32=0),1,IF(AND(O11=0,O32&gt;0),2,IF(O32&lt;0,0,(O32/O11)))))</f>
        <v>0</v>
      </c>
      <c r="P34" s="127">
        <f>IF($D$2&lt;P$9,0,IF(AND(P11=0,P32=0),1,IF(AND(P11=0,P32&gt;0),2,IF(P32&lt;0,0,(P32/P11)))))</f>
        <v>0</v>
      </c>
      <c r="Q34" s="212">
        <f>IF($D$2&lt;Q$9,0,IF(AND(Q11=0,Q32=0),1,IF(AND(Q11=0,Q32&gt;0),2,IF(Q32&lt;0,0,(Q32/Q11)))))</f>
        <v>0</v>
      </c>
      <c r="R34" s="251">
        <v>0</v>
      </c>
      <c r="S34" s="141">
        <v>0</v>
      </c>
      <c r="T34" s="252">
        <v>0</v>
      </c>
      <c r="U34" s="232" t="s">
        <v>14</v>
      </c>
      <c r="W34" s="25"/>
    </row>
    <row r="35" spans="2:24" ht="16.8" outlineLevel="1" x14ac:dyDescent="0.2">
      <c r="B35" s="139" t="s">
        <v>27</v>
      </c>
      <c r="C35" s="156"/>
      <c r="D35" s="182">
        <v>0</v>
      </c>
      <c r="E35" s="87">
        <v>0</v>
      </c>
      <c r="F35" s="87">
        <v>0</v>
      </c>
      <c r="G35" s="87">
        <v>0</v>
      </c>
      <c r="H35" s="182">
        <v>0</v>
      </c>
      <c r="I35" s="87">
        <v>0</v>
      </c>
      <c r="J35" s="87">
        <v>0</v>
      </c>
      <c r="K35" s="87">
        <v>0</v>
      </c>
      <c r="L35" s="87">
        <v>0</v>
      </c>
      <c r="M35" s="182">
        <v>0</v>
      </c>
      <c r="N35" s="87">
        <v>0</v>
      </c>
      <c r="O35" s="87">
        <v>0</v>
      </c>
      <c r="P35" s="87">
        <v>0</v>
      </c>
      <c r="Q35" s="220">
        <v>0</v>
      </c>
      <c r="R35" s="253">
        <f>SUM(D35:H35)</f>
        <v>0</v>
      </c>
      <c r="S35" s="90">
        <f>SUM(I35:L35)</f>
        <v>0</v>
      </c>
      <c r="T35" s="233">
        <f>SUM(N35:Q35)</f>
        <v>0</v>
      </c>
      <c r="U35" s="233">
        <f>SUM(R35:T35)</f>
        <v>0</v>
      </c>
      <c r="W35" s="25"/>
    </row>
    <row r="36" spans="2:24" ht="17.399999999999999" outlineLevel="1" thickBot="1" x14ac:dyDescent="0.25">
      <c r="B36" s="113" t="s">
        <v>28</v>
      </c>
      <c r="C36" s="152"/>
      <c r="D36" s="183"/>
      <c r="E36" s="114"/>
      <c r="F36" s="114"/>
      <c r="G36" s="114"/>
      <c r="H36" s="183"/>
      <c r="I36" s="114"/>
      <c r="J36" s="114"/>
      <c r="K36" s="114"/>
      <c r="L36" s="114"/>
      <c r="M36" s="183"/>
      <c r="N36" s="108"/>
      <c r="O36" s="108"/>
      <c r="P36" s="108"/>
      <c r="Q36" s="222"/>
      <c r="R36" s="254">
        <f>SUM(D36:H36)</f>
        <v>0</v>
      </c>
      <c r="S36" s="116">
        <f>SUM(I36:L36)</f>
        <v>0</v>
      </c>
      <c r="T36" s="234">
        <f>SUM(N36:Q36)</f>
        <v>0</v>
      </c>
      <c r="U36" s="234">
        <f>SUM(R36:T36)</f>
        <v>0</v>
      </c>
      <c r="W36" s="25"/>
    </row>
    <row r="37" spans="2:24" ht="16.8" x14ac:dyDescent="0.2">
      <c r="B37" s="40"/>
      <c r="C37" s="41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8"/>
      <c r="T37" s="28"/>
      <c r="U37" s="28"/>
      <c r="V37" s="28"/>
      <c r="W37" s="28"/>
    </row>
    <row r="38" spans="2:24" ht="21.6" hidden="1" thickBot="1" x14ac:dyDescent="0.25">
      <c r="B38" s="312" t="s">
        <v>33</v>
      </c>
      <c r="C38" s="313"/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4"/>
      <c r="V38" s="29"/>
      <c r="W38" s="29"/>
    </row>
    <row r="39" spans="2:24" ht="16.8" hidden="1" x14ac:dyDescent="0.2">
      <c r="B39" s="117"/>
      <c r="C39" s="142" t="s">
        <v>0</v>
      </c>
      <c r="D39" s="153">
        <f t="shared" ref="D39:Q39" si="17">D$6</f>
        <v>1</v>
      </c>
      <c r="E39" s="118">
        <f t="shared" si="17"/>
        <v>1</v>
      </c>
      <c r="F39" s="118">
        <f t="shared" si="17"/>
        <v>1</v>
      </c>
      <c r="G39" s="118">
        <f t="shared" si="17"/>
        <v>1</v>
      </c>
      <c r="H39" s="154">
        <f t="shared" si="17"/>
        <v>2</v>
      </c>
      <c r="I39" s="153">
        <f t="shared" si="17"/>
        <v>2</v>
      </c>
      <c r="J39" s="118">
        <f t="shared" si="17"/>
        <v>2</v>
      </c>
      <c r="K39" s="118">
        <f t="shared" si="17"/>
        <v>2</v>
      </c>
      <c r="L39" s="154">
        <f t="shared" si="17"/>
        <v>2</v>
      </c>
      <c r="M39" s="76"/>
      <c r="N39" s="190">
        <v>3</v>
      </c>
      <c r="O39" s="191">
        <f t="shared" si="17"/>
        <v>3</v>
      </c>
      <c r="P39" s="191">
        <f t="shared" si="17"/>
        <v>3</v>
      </c>
      <c r="Q39" s="192">
        <f t="shared" si="17"/>
        <v>3</v>
      </c>
      <c r="R39" s="324">
        <v>1</v>
      </c>
      <c r="S39" s="320">
        <v>2</v>
      </c>
      <c r="T39" s="328">
        <v>3</v>
      </c>
      <c r="U39" s="328" t="s">
        <v>1</v>
      </c>
      <c r="V39" s="2"/>
      <c r="W39" s="2"/>
    </row>
    <row r="40" spans="2:24" ht="16.8" hidden="1" x14ac:dyDescent="0.2">
      <c r="B40" s="109"/>
      <c r="C40" s="143" t="s">
        <v>2</v>
      </c>
      <c r="D40" s="155">
        <f t="shared" ref="D40:Q40" si="18">D$7</f>
        <v>1</v>
      </c>
      <c r="E40" s="76">
        <f t="shared" si="18"/>
        <v>2</v>
      </c>
      <c r="F40" s="76">
        <f t="shared" si="18"/>
        <v>3</v>
      </c>
      <c r="G40" s="76">
        <f t="shared" si="18"/>
        <v>5</v>
      </c>
      <c r="H40" s="156">
        <f t="shared" si="18"/>
        <v>5</v>
      </c>
      <c r="I40" s="155">
        <f t="shared" si="18"/>
        <v>6</v>
      </c>
      <c r="J40" s="76">
        <f t="shared" si="18"/>
        <v>7</v>
      </c>
      <c r="K40" s="76">
        <f t="shared" si="18"/>
        <v>8</v>
      </c>
      <c r="L40" s="156">
        <f t="shared" si="18"/>
        <v>9</v>
      </c>
      <c r="M40" s="76"/>
      <c r="N40" s="193">
        <v>9</v>
      </c>
      <c r="O40" s="76">
        <f t="shared" si="18"/>
        <v>11</v>
      </c>
      <c r="P40" s="76">
        <f t="shared" si="18"/>
        <v>12</v>
      </c>
      <c r="Q40" s="194">
        <f t="shared" si="18"/>
        <v>13</v>
      </c>
      <c r="R40" s="325"/>
      <c r="S40" s="321"/>
      <c r="T40" s="329"/>
      <c r="U40" s="329"/>
      <c r="V40" s="2"/>
      <c r="W40" s="2"/>
    </row>
    <row r="41" spans="2:24" ht="16.8" hidden="1" x14ac:dyDescent="0.2">
      <c r="B41" s="109"/>
      <c r="C41" s="143" t="s">
        <v>3</v>
      </c>
      <c r="D41" s="157">
        <f>D$8</f>
        <v>45931</v>
      </c>
      <c r="E41" s="77">
        <f t="shared" ref="E41:Q41" si="19">E$8</f>
        <v>45936</v>
      </c>
      <c r="F41" s="77">
        <f t="shared" si="19"/>
        <v>45943</v>
      </c>
      <c r="G41" s="77">
        <f t="shared" si="19"/>
        <v>45957</v>
      </c>
      <c r="H41" s="158">
        <f t="shared" si="19"/>
        <v>45962</v>
      </c>
      <c r="I41" s="184">
        <f t="shared" si="19"/>
        <v>45964</v>
      </c>
      <c r="J41" s="77">
        <f t="shared" si="19"/>
        <v>45971</v>
      </c>
      <c r="K41" s="77">
        <f t="shared" si="19"/>
        <v>45978</v>
      </c>
      <c r="L41" s="158">
        <f t="shared" si="19"/>
        <v>45985</v>
      </c>
      <c r="M41" s="77"/>
      <c r="N41" s="195">
        <f t="shared" si="19"/>
        <v>45992</v>
      </c>
      <c r="O41" s="77">
        <f t="shared" si="19"/>
        <v>45999</v>
      </c>
      <c r="P41" s="77">
        <f t="shared" si="19"/>
        <v>46006</v>
      </c>
      <c r="Q41" s="196">
        <f t="shared" si="19"/>
        <v>46013</v>
      </c>
      <c r="R41" s="184">
        <f>D41</f>
        <v>45931</v>
      </c>
      <c r="S41" s="77">
        <f>I41</f>
        <v>45964</v>
      </c>
      <c r="T41" s="158">
        <f>N41</f>
        <v>45992</v>
      </c>
      <c r="U41" s="158">
        <f>D41</f>
        <v>45931</v>
      </c>
      <c r="V41" s="4"/>
      <c r="W41" s="4"/>
    </row>
    <row r="42" spans="2:24" ht="17.399999999999999" hidden="1" thickBot="1" x14ac:dyDescent="0.25">
      <c r="B42" s="119"/>
      <c r="C42" s="144" t="s">
        <v>4</v>
      </c>
      <c r="D42" s="159">
        <f>D$9</f>
        <v>45935</v>
      </c>
      <c r="E42" s="78">
        <f t="shared" ref="E42:Q42" si="20">E$9</f>
        <v>45942</v>
      </c>
      <c r="F42" s="78">
        <f t="shared" si="20"/>
        <v>45949</v>
      </c>
      <c r="G42" s="78">
        <f t="shared" si="20"/>
        <v>45961</v>
      </c>
      <c r="H42" s="160">
        <f t="shared" si="20"/>
        <v>45963</v>
      </c>
      <c r="I42" s="159">
        <f t="shared" si="20"/>
        <v>45970</v>
      </c>
      <c r="J42" s="78">
        <f t="shared" si="20"/>
        <v>45977</v>
      </c>
      <c r="K42" s="78">
        <f t="shared" si="20"/>
        <v>45984</v>
      </c>
      <c r="L42" s="160">
        <f t="shared" si="20"/>
        <v>45991</v>
      </c>
      <c r="M42" s="78"/>
      <c r="N42" s="197">
        <f t="shared" si="20"/>
        <v>45998</v>
      </c>
      <c r="O42" s="78">
        <f t="shared" si="20"/>
        <v>46005</v>
      </c>
      <c r="P42" s="78">
        <f t="shared" si="20"/>
        <v>46012</v>
      </c>
      <c r="Q42" s="198">
        <f t="shared" si="20"/>
        <v>46022</v>
      </c>
      <c r="R42" s="159">
        <f>H42</f>
        <v>45963</v>
      </c>
      <c r="S42" s="78">
        <f>L42</f>
        <v>45991</v>
      </c>
      <c r="T42" s="160">
        <f>Q42</f>
        <v>46022</v>
      </c>
      <c r="U42" s="160">
        <f>T42</f>
        <v>46022</v>
      </c>
      <c r="V42" s="4"/>
      <c r="W42" s="4"/>
    </row>
    <row r="43" spans="2:24" ht="16.8" hidden="1" x14ac:dyDescent="0.2">
      <c r="B43" s="121" t="s">
        <v>5</v>
      </c>
      <c r="C43" s="145" t="s">
        <v>2</v>
      </c>
      <c r="D43" s="161">
        <f>D38*$R$38</f>
        <v>0</v>
      </c>
      <c r="E43" s="122">
        <f>E38*$R$38</f>
        <v>0</v>
      </c>
      <c r="F43" s="122">
        <f>F38*$R$38</f>
        <v>0</v>
      </c>
      <c r="G43" s="122">
        <f>G38*$R$38</f>
        <v>0</v>
      </c>
      <c r="H43" s="162">
        <f>H38*$R$38</f>
        <v>0</v>
      </c>
      <c r="I43" s="161">
        <f>I38*$S$38</f>
        <v>0</v>
      </c>
      <c r="J43" s="122">
        <f>J38*$S$38</f>
        <v>0</v>
      </c>
      <c r="K43" s="122">
        <f>K38*$S$38</f>
        <v>0</v>
      </c>
      <c r="L43" s="162">
        <f>L38*$S$38</f>
        <v>0</v>
      </c>
      <c r="M43" s="122"/>
      <c r="N43" s="199">
        <f>N38*$S$38</f>
        <v>0</v>
      </c>
      <c r="O43" s="122">
        <f>O38*$T$38</f>
        <v>0</v>
      </c>
      <c r="P43" s="122">
        <f>P38*$T$38</f>
        <v>0</v>
      </c>
      <c r="Q43" s="200">
        <f>Q38*$T$38</f>
        <v>0</v>
      </c>
      <c r="R43" s="235">
        <f>SUMIF($D$6:$Q$6,R$6,$D43:$Q43)</f>
        <v>0</v>
      </c>
      <c r="S43" s="123">
        <f>SUMIF($D$6:$Q$6,S$6,$D43:$Q43)</f>
        <v>0</v>
      </c>
      <c r="T43" s="223">
        <f>SUMIF($D$6:$Q$6,T$6,$D43:$Q43)</f>
        <v>0</v>
      </c>
      <c r="U43" s="223">
        <f>SUM(R43:T43)</f>
        <v>0</v>
      </c>
      <c r="V43" s="19"/>
      <c r="W43" s="19"/>
    </row>
    <row r="44" spans="2:24" s="2" customFormat="1" ht="17.399999999999999" hidden="1" thickBot="1" x14ac:dyDescent="0.25">
      <c r="B44" s="113"/>
      <c r="C44" s="146" t="s">
        <v>6</v>
      </c>
      <c r="D44" s="163">
        <f>D43</f>
        <v>0</v>
      </c>
      <c r="E44" s="79">
        <f>D44+E43</f>
        <v>0</v>
      </c>
      <c r="F44" s="79">
        <f t="shared" ref="F44:Q44" si="21">E44+F43</f>
        <v>0</v>
      </c>
      <c r="G44" s="79">
        <f t="shared" si="21"/>
        <v>0</v>
      </c>
      <c r="H44" s="164">
        <f t="shared" si="21"/>
        <v>0</v>
      </c>
      <c r="I44" s="163">
        <f t="shared" si="21"/>
        <v>0</v>
      </c>
      <c r="J44" s="79">
        <f t="shared" si="21"/>
        <v>0</v>
      </c>
      <c r="K44" s="79">
        <f t="shared" si="21"/>
        <v>0</v>
      </c>
      <c r="L44" s="164">
        <f t="shared" si="21"/>
        <v>0</v>
      </c>
      <c r="M44" s="79"/>
      <c r="N44" s="201">
        <f>L44+N43</f>
        <v>0</v>
      </c>
      <c r="O44" s="79">
        <f t="shared" si="21"/>
        <v>0</v>
      </c>
      <c r="P44" s="79">
        <f t="shared" si="21"/>
        <v>0</v>
      </c>
      <c r="Q44" s="202">
        <f t="shared" si="21"/>
        <v>0</v>
      </c>
      <c r="R44" s="236">
        <f>IFERROR(R43/$U43,0)</f>
        <v>0</v>
      </c>
      <c r="S44" s="124">
        <f>IFERROR(S43/$U43,0)</f>
        <v>0</v>
      </c>
      <c r="T44" s="237">
        <f>IFERROR(T43/$U43,0)</f>
        <v>0</v>
      </c>
      <c r="U44" s="224"/>
      <c r="V44" s="12"/>
      <c r="W44" s="12"/>
      <c r="X44" s="1"/>
    </row>
    <row r="45" spans="2:24" s="2" customFormat="1" ht="16.8" hidden="1" x14ac:dyDescent="0.2">
      <c r="B45" s="120"/>
      <c r="C45" s="147">
        <v>0</v>
      </c>
      <c r="D45" s="165"/>
      <c r="E45" s="80"/>
      <c r="F45" s="80"/>
      <c r="G45" s="80"/>
      <c r="H45" s="166"/>
      <c r="I45" s="185"/>
      <c r="J45" s="80"/>
      <c r="K45" s="80"/>
      <c r="L45" s="186"/>
      <c r="M45" s="80"/>
      <c r="N45" s="203"/>
      <c r="O45" s="80"/>
      <c r="P45" s="80"/>
      <c r="Q45" s="204"/>
      <c r="R45" s="238">
        <f>SUMIF($D$6:$Q$6,R$6,$D45:$Q45)</f>
        <v>0</v>
      </c>
      <c r="S45" s="82">
        <f>SUMIF($D$6:$Q$6,S$6,$D45:$Q45)</f>
        <v>0</v>
      </c>
      <c r="T45" s="110">
        <f>SUMIF($D$6:$Q$6,T$6,$D45:$Q45)</f>
        <v>0</v>
      </c>
      <c r="U45" s="110">
        <f>SUM(R45:T45)</f>
        <v>0</v>
      </c>
      <c r="V45" s="15"/>
      <c r="W45" s="15"/>
      <c r="X45" s="1"/>
    </row>
    <row r="46" spans="2:24" s="2" customFormat="1" ht="16.8" hidden="1" x14ac:dyDescent="0.2">
      <c r="B46" s="111" t="s">
        <v>2</v>
      </c>
      <c r="C46" s="148">
        <v>1</v>
      </c>
      <c r="D46" s="167"/>
      <c r="E46" s="80"/>
      <c r="F46" s="80"/>
      <c r="G46" s="80"/>
      <c r="H46" s="166"/>
      <c r="I46" s="185"/>
      <c r="J46" s="80"/>
      <c r="K46" s="80"/>
      <c r="L46" s="186"/>
      <c r="M46" s="80"/>
      <c r="N46" s="203"/>
      <c r="O46" s="80"/>
      <c r="P46" s="80"/>
      <c r="Q46" s="204"/>
      <c r="R46" s="238"/>
      <c r="S46" s="82"/>
      <c r="T46" s="110"/>
      <c r="U46" s="110"/>
      <c r="V46" s="15"/>
      <c r="W46" s="15"/>
      <c r="X46" s="1"/>
    </row>
    <row r="47" spans="2:24" s="2" customFormat="1" ht="16.8" hidden="1" x14ac:dyDescent="0.2">
      <c r="B47" s="111"/>
      <c r="C47" s="148">
        <v>2</v>
      </c>
      <c r="D47" s="169">
        <f t="shared" ref="D47:N58" si="22">IF($C47&lt;=$C$32,D46,0)</f>
        <v>0</v>
      </c>
      <c r="E47" s="83"/>
      <c r="F47" s="80"/>
      <c r="G47" s="80"/>
      <c r="H47" s="166"/>
      <c r="I47" s="185"/>
      <c r="J47" s="80"/>
      <c r="K47" s="80"/>
      <c r="L47" s="186"/>
      <c r="M47" s="80"/>
      <c r="N47" s="203"/>
      <c r="O47" s="80"/>
      <c r="P47" s="80"/>
      <c r="Q47" s="204"/>
      <c r="R47" s="238"/>
      <c r="S47" s="82"/>
      <c r="T47" s="110"/>
      <c r="U47" s="110"/>
      <c r="V47" s="15"/>
      <c r="W47" s="15"/>
      <c r="X47" s="1"/>
    </row>
    <row r="48" spans="2:24" s="2" customFormat="1" ht="16.8" hidden="1" x14ac:dyDescent="0.2">
      <c r="B48" s="111"/>
      <c r="C48" s="148">
        <v>3</v>
      </c>
      <c r="D48" s="169">
        <f t="shared" si="22"/>
        <v>0</v>
      </c>
      <c r="E48" s="103">
        <f t="shared" si="22"/>
        <v>0</v>
      </c>
      <c r="F48" s="83"/>
      <c r="G48" s="81"/>
      <c r="H48" s="166"/>
      <c r="I48" s="185"/>
      <c r="J48" s="80"/>
      <c r="K48" s="80"/>
      <c r="L48" s="186"/>
      <c r="M48" s="80"/>
      <c r="N48" s="203"/>
      <c r="O48" s="80"/>
      <c r="P48" s="80"/>
      <c r="Q48" s="204"/>
      <c r="R48" s="239"/>
      <c r="S48" s="84"/>
      <c r="T48" s="112"/>
      <c r="U48" s="112"/>
      <c r="V48" s="15"/>
      <c r="W48" s="15"/>
      <c r="X48" s="1"/>
    </row>
    <row r="49" spans="2:25" s="2" customFormat="1" ht="16.8" hidden="1" x14ac:dyDescent="0.2">
      <c r="B49" s="111"/>
      <c r="C49" s="148">
        <v>4</v>
      </c>
      <c r="D49" s="169">
        <f t="shared" si="22"/>
        <v>0</v>
      </c>
      <c r="E49" s="103">
        <f t="shared" si="22"/>
        <v>0</v>
      </c>
      <c r="F49" s="103">
        <f t="shared" si="22"/>
        <v>0</v>
      </c>
      <c r="G49" s="83"/>
      <c r="H49" s="166"/>
      <c r="I49" s="185"/>
      <c r="J49" s="80"/>
      <c r="K49" s="80"/>
      <c r="L49" s="186"/>
      <c r="M49" s="80"/>
      <c r="N49" s="203"/>
      <c r="O49" s="80"/>
      <c r="P49" s="80"/>
      <c r="Q49" s="204"/>
      <c r="R49" s="239"/>
      <c r="S49" s="84"/>
      <c r="T49" s="112"/>
      <c r="U49" s="112"/>
      <c r="V49" s="15"/>
      <c r="W49" s="15"/>
      <c r="X49" s="1"/>
    </row>
    <row r="50" spans="2:25" s="2" customFormat="1" ht="16.8" hidden="1" x14ac:dyDescent="0.2">
      <c r="B50" s="111"/>
      <c r="C50" s="148">
        <v>5</v>
      </c>
      <c r="D50" s="169">
        <f t="shared" si="22"/>
        <v>0</v>
      </c>
      <c r="E50" s="103">
        <f t="shared" si="22"/>
        <v>0</v>
      </c>
      <c r="F50" s="103">
        <f t="shared" si="22"/>
        <v>0</v>
      </c>
      <c r="G50" s="103">
        <f t="shared" si="22"/>
        <v>0</v>
      </c>
      <c r="H50" s="168"/>
      <c r="I50" s="185"/>
      <c r="J50" s="80"/>
      <c r="K50" s="80"/>
      <c r="L50" s="186"/>
      <c r="M50" s="80"/>
      <c r="N50" s="203"/>
      <c r="O50" s="80"/>
      <c r="P50" s="80"/>
      <c r="Q50" s="204"/>
      <c r="R50" s="239"/>
      <c r="S50" s="84"/>
      <c r="T50" s="112"/>
      <c r="U50" s="112"/>
      <c r="V50" s="15"/>
      <c r="W50" s="15"/>
      <c r="X50" s="1"/>
    </row>
    <row r="51" spans="2:25" s="2" customFormat="1" ht="16.8" hidden="1" x14ac:dyDescent="0.2">
      <c r="B51" s="111"/>
      <c r="C51" s="148">
        <v>6</v>
      </c>
      <c r="D51" s="169">
        <f t="shared" si="22"/>
        <v>0</v>
      </c>
      <c r="E51" s="103">
        <f t="shared" si="22"/>
        <v>0</v>
      </c>
      <c r="F51" s="103">
        <f t="shared" si="22"/>
        <v>0</v>
      </c>
      <c r="G51" s="103">
        <f t="shared" si="22"/>
        <v>0</v>
      </c>
      <c r="H51" s="170">
        <f t="shared" si="22"/>
        <v>0</v>
      </c>
      <c r="I51" s="167"/>
      <c r="J51" s="80"/>
      <c r="K51" s="80"/>
      <c r="L51" s="186"/>
      <c r="M51" s="80"/>
      <c r="N51" s="203"/>
      <c r="O51" s="80"/>
      <c r="P51" s="80"/>
      <c r="Q51" s="204"/>
      <c r="R51" s="239"/>
      <c r="S51" s="84"/>
      <c r="T51" s="112"/>
      <c r="U51" s="112"/>
      <c r="V51" s="14"/>
      <c r="W51" s="14"/>
      <c r="X51" s="1"/>
    </row>
    <row r="52" spans="2:25" s="2" customFormat="1" ht="16.8" hidden="1" x14ac:dyDescent="0.2">
      <c r="B52" s="111"/>
      <c r="C52" s="148">
        <v>7</v>
      </c>
      <c r="D52" s="169">
        <f t="shared" si="22"/>
        <v>0</v>
      </c>
      <c r="E52" s="103">
        <f t="shared" si="22"/>
        <v>0</v>
      </c>
      <c r="F52" s="103">
        <f t="shared" si="22"/>
        <v>0</v>
      </c>
      <c r="G52" s="103">
        <f t="shared" si="22"/>
        <v>0</v>
      </c>
      <c r="H52" s="170">
        <f t="shared" si="22"/>
        <v>0</v>
      </c>
      <c r="I52" s="169">
        <f t="shared" si="22"/>
        <v>0</v>
      </c>
      <c r="J52" s="83"/>
      <c r="K52" s="80"/>
      <c r="L52" s="186"/>
      <c r="M52" s="80"/>
      <c r="N52" s="203"/>
      <c r="O52" s="80"/>
      <c r="P52" s="80"/>
      <c r="Q52" s="204"/>
      <c r="R52" s="239"/>
      <c r="S52" s="84"/>
      <c r="T52" s="112"/>
      <c r="U52" s="112"/>
      <c r="V52" s="14"/>
      <c r="W52" s="14"/>
      <c r="X52" s="30"/>
      <c r="Y52" s="31"/>
    </row>
    <row r="53" spans="2:25" s="2" customFormat="1" ht="16.8" hidden="1" x14ac:dyDescent="0.2">
      <c r="B53" s="111"/>
      <c r="C53" s="148">
        <v>8</v>
      </c>
      <c r="D53" s="169">
        <f t="shared" si="22"/>
        <v>0</v>
      </c>
      <c r="E53" s="103">
        <f t="shared" si="22"/>
        <v>0</v>
      </c>
      <c r="F53" s="103">
        <f t="shared" si="22"/>
        <v>0</v>
      </c>
      <c r="G53" s="103">
        <f t="shared" si="22"/>
        <v>0</v>
      </c>
      <c r="H53" s="170">
        <f t="shared" si="22"/>
        <v>0</v>
      </c>
      <c r="I53" s="169">
        <f t="shared" si="22"/>
        <v>0</v>
      </c>
      <c r="J53" s="103">
        <f t="shared" si="22"/>
        <v>0</v>
      </c>
      <c r="K53" s="83"/>
      <c r="L53" s="186"/>
      <c r="M53" s="80"/>
      <c r="N53" s="203"/>
      <c r="O53" s="80"/>
      <c r="P53" s="80"/>
      <c r="Q53" s="204"/>
      <c r="R53" s="239"/>
      <c r="S53" s="84"/>
      <c r="T53" s="112"/>
      <c r="U53" s="112"/>
      <c r="V53" s="14"/>
      <c r="W53" s="14"/>
      <c r="X53" s="1"/>
      <c r="Y53" s="31"/>
    </row>
    <row r="54" spans="2:25" s="2" customFormat="1" ht="16.8" hidden="1" x14ac:dyDescent="0.2">
      <c r="B54" s="111"/>
      <c r="C54" s="148">
        <v>9</v>
      </c>
      <c r="D54" s="169">
        <f t="shared" si="22"/>
        <v>0</v>
      </c>
      <c r="E54" s="103">
        <f t="shared" si="22"/>
        <v>0</v>
      </c>
      <c r="F54" s="103">
        <f t="shared" si="22"/>
        <v>0</v>
      </c>
      <c r="G54" s="103">
        <f t="shared" si="22"/>
        <v>0</v>
      </c>
      <c r="H54" s="170">
        <f t="shared" si="22"/>
        <v>0</v>
      </c>
      <c r="I54" s="169">
        <f t="shared" si="22"/>
        <v>0</v>
      </c>
      <c r="J54" s="103">
        <f t="shared" si="22"/>
        <v>0</v>
      </c>
      <c r="K54" s="103">
        <f t="shared" si="22"/>
        <v>0</v>
      </c>
      <c r="L54" s="83"/>
      <c r="M54" s="83"/>
      <c r="N54" s="203"/>
      <c r="O54" s="80"/>
      <c r="P54" s="80"/>
      <c r="Q54" s="204"/>
      <c r="R54" s="239"/>
      <c r="S54" s="84"/>
      <c r="T54" s="112"/>
      <c r="U54" s="112"/>
      <c r="V54" s="14"/>
      <c r="W54" s="14"/>
      <c r="X54" s="30"/>
      <c r="Y54" s="31"/>
    </row>
    <row r="55" spans="2:25" s="2" customFormat="1" ht="16.8" hidden="1" x14ac:dyDescent="0.2">
      <c r="B55" s="111"/>
      <c r="C55" s="148">
        <v>10</v>
      </c>
      <c r="D55" s="169">
        <f t="shared" si="22"/>
        <v>0</v>
      </c>
      <c r="E55" s="103">
        <f t="shared" si="22"/>
        <v>0</v>
      </c>
      <c r="F55" s="103">
        <f t="shared" si="22"/>
        <v>0</v>
      </c>
      <c r="G55" s="103">
        <f t="shared" si="22"/>
        <v>0</v>
      </c>
      <c r="H55" s="170">
        <f t="shared" si="22"/>
        <v>0</v>
      </c>
      <c r="I55" s="169">
        <f t="shared" si="22"/>
        <v>0</v>
      </c>
      <c r="J55" s="103">
        <f t="shared" si="22"/>
        <v>0</v>
      </c>
      <c r="K55" s="103">
        <f t="shared" si="22"/>
        <v>0</v>
      </c>
      <c r="L55" s="170">
        <f t="shared" si="22"/>
        <v>0</v>
      </c>
      <c r="M55" s="103"/>
      <c r="N55" s="83"/>
      <c r="O55" s="80"/>
      <c r="P55" s="80"/>
      <c r="Q55" s="204"/>
      <c r="R55" s="239"/>
      <c r="S55" s="84"/>
      <c r="T55" s="112"/>
      <c r="U55" s="112"/>
      <c r="V55" s="14"/>
      <c r="W55" s="14"/>
      <c r="X55" s="1"/>
      <c r="Y55" s="31"/>
    </row>
    <row r="56" spans="2:25" s="2" customFormat="1" ht="16.8" hidden="1" x14ac:dyDescent="0.2">
      <c r="B56" s="111"/>
      <c r="C56" s="148">
        <v>11</v>
      </c>
      <c r="D56" s="169">
        <f t="shared" si="22"/>
        <v>0</v>
      </c>
      <c r="E56" s="103">
        <f t="shared" si="22"/>
        <v>0</v>
      </c>
      <c r="F56" s="103">
        <f t="shared" si="22"/>
        <v>0</v>
      </c>
      <c r="G56" s="103">
        <f t="shared" si="22"/>
        <v>0</v>
      </c>
      <c r="H56" s="170">
        <f t="shared" si="22"/>
        <v>0</v>
      </c>
      <c r="I56" s="169">
        <f t="shared" si="22"/>
        <v>0</v>
      </c>
      <c r="J56" s="103">
        <f t="shared" si="22"/>
        <v>0</v>
      </c>
      <c r="K56" s="103">
        <f t="shared" si="22"/>
        <v>0</v>
      </c>
      <c r="L56" s="170">
        <f t="shared" si="22"/>
        <v>0</v>
      </c>
      <c r="M56" s="103"/>
      <c r="N56" s="205">
        <f t="shared" si="22"/>
        <v>0</v>
      </c>
      <c r="O56" s="83"/>
      <c r="P56" s="80"/>
      <c r="Q56" s="204"/>
      <c r="R56" s="239"/>
      <c r="S56" s="84"/>
      <c r="T56" s="112"/>
      <c r="U56" s="112"/>
      <c r="V56" s="14"/>
      <c r="W56" s="14"/>
      <c r="X56" s="32"/>
      <c r="Y56" s="31"/>
    </row>
    <row r="57" spans="2:25" s="2" customFormat="1" ht="16.8" hidden="1" x14ac:dyDescent="0.2">
      <c r="B57" s="111"/>
      <c r="C57" s="148">
        <v>12</v>
      </c>
      <c r="D57" s="169">
        <f t="shared" si="22"/>
        <v>0</v>
      </c>
      <c r="E57" s="103">
        <f t="shared" si="22"/>
        <v>0</v>
      </c>
      <c r="F57" s="103">
        <f t="shared" si="22"/>
        <v>0</v>
      </c>
      <c r="G57" s="103">
        <f t="shared" si="22"/>
        <v>0</v>
      </c>
      <c r="H57" s="170">
        <f t="shared" si="22"/>
        <v>0</v>
      </c>
      <c r="I57" s="169">
        <f t="shared" si="22"/>
        <v>0</v>
      </c>
      <c r="J57" s="103">
        <f t="shared" si="22"/>
        <v>0</v>
      </c>
      <c r="K57" s="103">
        <f t="shared" si="22"/>
        <v>0</v>
      </c>
      <c r="L57" s="170">
        <f t="shared" si="22"/>
        <v>0</v>
      </c>
      <c r="M57" s="103"/>
      <c r="N57" s="205">
        <f t="shared" si="22"/>
        <v>0</v>
      </c>
      <c r="O57" s="103">
        <f>IF($C57&lt;=$C$32,O56,0)</f>
        <v>0</v>
      </c>
      <c r="P57" s="83"/>
      <c r="Q57" s="204"/>
      <c r="R57" s="239"/>
      <c r="S57" s="84"/>
      <c r="T57" s="112"/>
      <c r="U57" s="112"/>
      <c r="V57" s="14"/>
      <c r="W57" s="14"/>
      <c r="X57" s="1"/>
    </row>
    <row r="58" spans="2:25" s="2" customFormat="1" ht="17.399999999999999" hidden="1" thickBot="1" x14ac:dyDescent="0.25">
      <c r="B58" s="111"/>
      <c r="C58" s="148">
        <v>13</v>
      </c>
      <c r="D58" s="169">
        <f t="shared" si="22"/>
        <v>0</v>
      </c>
      <c r="E58" s="103">
        <f t="shared" si="22"/>
        <v>0</v>
      </c>
      <c r="F58" s="103">
        <f t="shared" si="22"/>
        <v>0</v>
      </c>
      <c r="G58" s="103">
        <f t="shared" si="22"/>
        <v>0</v>
      </c>
      <c r="H58" s="170">
        <f t="shared" si="22"/>
        <v>0</v>
      </c>
      <c r="I58" s="169">
        <f t="shared" si="22"/>
        <v>0</v>
      </c>
      <c r="J58" s="103">
        <f t="shared" si="22"/>
        <v>0</v>
      </c>
      <c r="K58" s="103">
        <f t="shared" si="22"/>
        <v>0</v>
      </c>
      <c r="L58" s="170">
        <f t="shared" si="22"/>
        <v>0</v>
      </c>
      <c r="M58" s="103"/>
      <c r="N58" s="205">
        <f t="shared" si="22"/>
        <v>0</v>
      </c>
      <c r="O58" s="103">
        <f>IF($C58&lt;=$C$32,O57,0)</f>
        <v>0</v>
      </c>
      <c r="P58" s="103">
        <f>IF($C58&lt;=$C$32,P57,0)</f>
        <v>0</v>
      </c>
      <c r="Q58" s="206"/>
      <c r="R58" s="239"/>
      <c r="S58" s="84"/>
      <c r="T58" s="112"/>
      <c r="U58" s="112"/>
      <c r="V58" s="14"/>
      <c r="W58" s="14"/>
      <c r="X58" s="1"/>
      <c r="Y58" s="31"/>
    </row>
    <row r="59" spans="2:25" s="2" customFormat="1" ht="16.8" hidden="1" x14ac:dyDescent="0.2">
      <c r="B59" s="310" t="s">
        <v>7</v>
      </c>
      <c r="C59" s="311">
        <v>0</v>
      </c>
      <c r="D59" s="171">
        <f>INDEX($D$46:$D$58,MATCH($D$1,$C$46:$C$58,0))</f>
        <v>0</v>
      </c>
      <c r="E59" s="125">
        <f t="shared" ref="E59:U59" si="23">INDEX($D$46:$D$58,MATCH($D$1,$C$46:$C$58,0))</f>
        <v>0</v>
      </c>
      <c r="F59" s="125">
        <f t="shared" si="23"/>
        <v>0</v>
      </c>
      <c r="G59" s="125">
        <f t="shared" si="23"/>
        <v>0</v>
      </c>
      <c r="H59" s="172">
        <f t="shared" si="23"/>
        <v>0</v>
      </c>
      <c r="I59" s="171">
        <f t="shared" si="23"/>
        <v>0</v>
      </c>
      <c r="J59" s="125">
        <f t="shared" si="23"/>
        <v>0</v>
      </c>
      <c r="K59" s="125">
        <f t="shared" si="23"/>
        <v>0</v>
      </c>
      <c r="L59" s="172">
        <f t="shared" si="23"/>
        <v>0</v>
      </c>
      <c r="M59" s="125"/>
      <c r="N59" s="207">
        <f t="shared" si="23"/>
        <v>0</v>
      </c>
      <c r="O59" s="125">
        <f t="shared" si="23"/>
        <v>0</v>
      </c>
      <c r="P59" s="125">
        <f t="shared" si="23"/>
        <v>0</v>
      </c>
      <c r="Q59" s="208">
        <f t="shared" si="23"/>
        <v>0</v>
      </c>
      <c r="R59" s="240">
        <f t="shared" si="23"/>
        <v>0</v>
      </c>
      <c r="S59" s="126">
        <f t="shared" si="23"/>
        <v>0</v>
      </c>
      <c r="T59" s="225">
        <f t="shared" si="23"/>
        <v>0</v>
      </c>
      <c r="U59" s="225">
        <f t="shared" si="23"/>
        <v>0</v>
      </c>
      <c r="V59" s="19"/>
      <c r="W59" s="19"/>
      <c r="X59" s="1"/>
    </row>
    <row r="60" spans="2:25" s="2" customFormat="1" ht="16.5" hidden="1" customHeight="1" x14ac:dyDescent="0.2">
      <c r="B60" s="315" t="s">
        <v>8</v>
      </c>
      <c r="C60" s="319">
        <v>0</v>
      </c>
      <c r="D60" s="173">
        <f>IF(D$9&lt;=$D$2,D59-D43,0)</f>
        <v>0</v>
      </c>
      <c r="E60" s="85">
        <f t="shared" ref="E60:U60" si="24">IF(E$9&lt;=$D$2,E59-E43,0)</f>
        <v>0</v>
      </c>
      <c r="F60" s="85">
        <f t="shared" si="24"/>
        <v>0</v>
      </c>
      <c r="G60" s="85">
        <f t="shared" si="24"/>
        <v>0</v>
      </c>
      <c r="H60" s="174">
        <f t="shared" si="24"/>
        <v>0</v>
      </c>
      <c r="I60" s="173">
        <f t="shared" si="24"/>
        <v>0</v>
      </c>
      <c r="J60" s="85">
        <f t="shared" si="24"/>
        <v>0</v>
      </c>
      <c r="K60" s="85">
        <f t="shared" si="24"/>
        <v>0</v>
      </c>
      <c r="L60" s="174">
        <f t="shared" si="24"/>
        <v>0</v>
      </c>
      <c r="M60" s="85"/>
      <c r="N60" s="209">
        <f t="shared" si="24"/>
        <v>0</v>
      </c>
      <c r="O60" s="85">
        <f t="shared" si="24"/>
        <v>0</v>
      </c>
      <c r="P60" s="85">
        <f t="shared" si="24"/>
        <v>0</v>
      </c>
      <c r="Q60" s="210">
        <f t="shared" si="24"/>
        <v>0</v>
      </c>
      <c r="R60" s="241">
        <f t="shared" si="24"/>
        <v>0</v>
      </c>
      <c r="S60" s="86">
        <f t="shared" si="24"/>
        <v>0</v>
      </c>
      <c r="T60" s="226">
        <f t="shared" si="24"/>
        <v>0</v>
      </c>
      <c r="U60" s="226">
        <f t="shared" si="24"/>
        <v>0</v>
      </c>
      <c r="V60" s="20"/>
      <c r="W60" s="20"/>
      <c r="X60" s="1"/>
    </row>
    <row r="61" spans="2:25" s="2" customFormat="1" ht="16.5" hidden="1" customHeight="1" thickBot="1" x14ac:dyDescent="0.25">
      <c r="B61" s="317" t="s">
        <v>9</v>
      </c>
      <c r="C61" s="318">
        <v>0</v>
      </c>
      <c r="D61" s="175">
        <f>IF($D$2&lt;D$9,0,IF(AND(D43=0,D59=0),1,IF(AND(D43=0,D59&gt;0),2,IF(D59&lt;0,0,(D59/D43)))))</f>
        <v>1</v>
      </c>
      <c r="E61" s="127">
        <f t="shared" ref="E61:U61" si="25">IF($D$2&lt;E$9,0,IF(AND(E43=0,E59=0),1,IF(AND(E43=0,E59&gt;0),2,IF(E59&lt;0,0,(E59/E43)))))</f>
        <v>1</v>
      </c>
      <c r="F61" s="127">
        <f t="shared" si="25"/>
        <v>1</v>
      </c>
      <c r="G61" s="127">
        <f t="shared" si="25"/>
        <v>1</v>
      </c>
      <c r="H61" s="176">
        <f t="shared" si="25"/>
        <v>1</v>
      </c>
      <c r="I61" s="175">
        <f t="shared" si="25"/>
        <v>1</v>
      </c>
      <c r="J61" s="127">
        <f t="shared" si="25"/>
        <v>1</v>
      </c>
      <c r="K61" s="127">
        <f t="shared" si="25"/>
        <v>1</v>
      </c>
      <c r="L61" s="176">
        <f t="shared" si="25"/>
        <v>1</v>
      </c>
      <c r="M61" s="127"/>
      <c r="N61" s="211">
        <f t="shared" si="25"/>
        <v>1</v>
      </c>
      <c r="O61" s="127">
        <f t="shared" si="25"/>
        <v>0</v>
      </c>
      <c r="P61" s="127">
        <f t="shared" si="25"/>
        <v>0</v>
      </c>
      <c r="Q61" s="212">
        <f t="shared" si="25"/>
        <v>0</v>
      </c>
      <c r="R61" s="242">
        <f t="shared" si="25"/>
        <v>1</v>
      </c>
      <c r="S61" s="128">
        <f t="shared" si="25"/>
        <v>1</v>
      </c>
      <c r="T61" s="227">
        <f t="shared" si="25"/>
        <v>1</v>
      </c>
      <c r="U61" s="227">
        <f t="shared" si="25"/>
        <v>0</v>
      </c>
      <c r="V61" s="21"/>
      <c r="W61" s="21"/>
      <c r="X61" s="1"/>
    </row>
    <row r="62" spans="2:25" s="2" customFormat="1" ht="17.25" hidden="1" customHeight="1" x14ac:dyDescent="0.2">
      <c r="B62" s="129" t="str">
        <f>"Week "&amp;$D$1&amp;" View"</f>
        <v>Week 10 View</v>
      </c>
      <c r="C62" s="149"/>
      <c r="D62" s="177">
        <f>INDEX(D46:D58,MATCH($D$1,$C$13:$C$25,0))</f>
        <v>0</v>
      </c>
      <c r="E62" s="91">
        <f t="shared" ref="E62:U62" si="26">INDEX(E46:E58,MATCH($D$1,$C$13:$C$25,0))</f>
        <v>0</v>
      </c>
      <c r="F62" s="91">
        <f t="shared" si="26"/>
        <v>0</v>
      </c>
      <c r="G62" s="130">
        <f t="shared" si="26"/>
        <v>0</v>
      </c>
      <c r="H62" s="178">
        <f t="shared" si="26"/>
        <v>0</v>
      </c>
      <c r="I62" s="177">
        <f t="shared" si="26"/>
        <v>0</v>
      </c>
      <c r="J62" s="91">
        <f t="shared" si="26"/>
        <v>0</v>
      </c>
      <c r="K62" s="91">
        <f t="shared" si="26"/>
        <v>0</v>
      </c>
      <c r="L62" s="187">
        <f t="shared" si="26"/>
        <v>0</v>
      </c>
      <c r="M62" s="91"/>
      <c r="N62" s="213">
        <f t="shared" si="26"/>
        <v>0</v>
      </c>
      <c r="O62" s="91">
        <f t="shared" si="26"/>
        <v>0</v>
      </c>
      <c r="P62" s="91">
        <f t="shared" si="26"/>
        <v>0</v>
      </c>
      <c r="Q62" s="214">
        <f t="shared" si="26"/>
        <v>0</v>
      </c>
      <c r="R62" s="243">
        <f t="shared" si="26"/>
        <v>0</v>
      </c>
      <c r="S62" s="131">
        <f t="shared" si="26"/>
        <v>0</v>
      </c>
      <c r="T62" s="244">
        <f t="shared" si="26"/>
        <v>0</v>
      </c>
      <c r="U62" s="228">
        <f t="shared" si="26"/>
        <v>0</v>
      </c>
      <c r="V62" s="22"/>
      <c r="W62" s="22"/>
      <c r="X62" s="1"/>
    </row>
    <row r="63" spans="2:25" s="2" customFormat="1" ht="16.5" hidden="1" customHeight="1" thickBot="1" x14ac:dyDescent="0.25">
      <c r="B63" s="132" t="s">
        <v>23</v>
      </c>
      <c r="C63" s="150"/>
      <c r="D63" s="179">
        <f>IFERROR(D62/$R62,0)</f>
        <v>0</v>
      </c>
      <c r="E63" s="133">
        <f>IFERROR(E62/$R62,0)</f>
        <v>0</v>
      </c>
      <c r="F63" s="133">
        <f>IFERROR(F62/$R62,0)</f>
        <v>0</v>
      </c>
      <c r="G63" s="133">
        <f>IFERROR(G62/$R62,0)</f>
        <v>0</v>
      </c>
      <c r="H63" s="134">
        <f>IFERROR(H62/$R62,0)</f>
        <v>0</v>
      </c>
      <c r="I63" s="188">
        <f>IFERROR(I62/$S62,0)</f>
        <v>0</v>
      </c>
      <c r="J63" s="133">
        <f>IFERROR(J62/$S62,0)</f>
        <v>0</v>
      </c>
      <c r="K63" s="133">
        <f>IFERROR(K62/$S62,0)</f>
        <v>0</v>
      </c>
      <c r="L63" s="189">
        <f>IFERROR(L62/$S62,0)</f>
        <v>0</v>
      </c>
      <c r="M63" s="133"/>
      <c r="N63" s="215">
        <f>IFERROR(N62/$T62,0)</f>
        <v>0</v>
      </c>
      <c r="O63" s="133">
        <f>IFERROR(O62/$T62,0)</f>
        <v>0</v>
      </c>
      <c r="P63" s="133">
        <f>IFERROR(P62/$T62,0)</f>
        <v>0</v>
      </c>
      <c r="Q63" s="216">
        <f>IFERROR(Q62/$T62,0)</f>
        <v>0</v>
      </c>
      <c r="R63" s="179">
        <f>IFERROR(R62/$U62,0)</f>
        <v>0</v>
      </c>
      <c r="S63" s="133">
        <f>IFERROR(S62/$U62,0)</f>
        <v>0</v>
      </c>
      <c r="T63" s="189">
        <f>IFERROR(T62/$U62,0)</f>
        <v>0</v>
      </c>
      <c r="U63" s="229"/>
      <c r="V63" s="23"/>
      <c r="W63" s="23"/>
      <c r="X63" s="1"/>
    </row>
    <row r="64" spans="2:25" s="2" customFormat="1" ht="16.5" hidden="1" customHeight="1" thickBot="1" x14ac:dyDescent="0.25">
      <c r="B64" s="135" t="s">
        <v>24</v>
      </c>
      <c r="C64" s="151"/>
      <c r="D64" s="180"/>
      <c r="E64" s="136"/>
      <c r="F64" s="136"/>
      <c r="G64" s="136"/>
      <c r="H64" s="181"/>
      <c r="I64" s="180"/>
      <c r="J64" s="136"/>
      <c r="K64" s="136"/>
      <c r="L64" s="181"/>
      <c r="M64" s="278"/>
      <c r="N64" s="217"/>
      <c r="O64" s="136"/>
      <c r="P64" s="136"/>
      <c r="Q64" s="218"/>
      <c r="R64" s="245"/>
      <c r="S64" s="137"/>
      <c r="T64" s="246"/>
      <c r="U64" s="138"/>
      <c r="V64" s="23"/>
      <c r="W64" s="23"/>
      <c r="X64" s="1"/>
    </row>
    <row r="65" spans="2:27" s="2" customFormat="1" ht="17.25" hidden="1" customHeight="1" x14ac:dyDescent="0.2">
      <c r="B65" s="310" t="s">
        <v>10</v>
      </c>
      <c r="C65" s="311">
        <v>0</v>
      </c>
      <c r="D65" s="171">
        <f>IF(D$9&lt;=$D$2,D59,0)</f>
        <v>0</v>
      </c>
      <c r="E65" s="125">
        <f>IF(E$9&lt;=$D$2,E59+D65,0)</f>
        <v>0</v>
      </c>
      <c r="F65" s="125">
        <f t="shared" ref="F65:Q65" si="27">IF(F$9&lt;=$D$2,F59+E65,0)</f>
        <v>0</v>
      </c>
      <c r="G65" s="125">
        <f t="shared" si="27"/>
        <v>0</v>
      </c>
      <c r="H65" s="172">
        <f t="shared" si="27"/>
        <v>0</v>
      </c>
      <c r="I65" s="171">
        <f t="shared" si="27"/>
        <v>0</v>
      </c>
      <c r="J65" s="125">
        <f t="shared" si="27"/>
        <v>0</v>
      </c>
      <c r="K65" s="125">
        <f t="shared" si="27"/>
        <v>0</v>
      </c>
      <c r="L65" s="172">
        <f t="shared" si="27"/>
        <v>0</v>
      </c>
      <c r="M65" s="125"/>
      <c r="N65" s="207" t="e">
        <f>IF(N$9&lt;=$D$2,N59+#REF!,0)</f>
        <v>#REF!</v>
      </c>
      <c r="O65" s="125">
        <f t="shared" si="27"/>
        <v>0</v>
      </c>
      <c r="P65" s="125">
        <f t="shared" si="27"/>
        <v>0</v>
      </c>
      <c r="Q65" s="208">
        <f t="shared" si="27"/>
        <v>0</v>
      </c>
      <c r="R65" s="247">
        <f>IFERROR(INDEX(R$13:R$25,$D$1,0)/INDEX($U$13:$U$25,$D$1,0),0)</f>
        <v>0</v>
      </c>
      <c r="S65" s="140">
        <f>IFERROR(INDEX(S$13:S$25,$D$1,0)/INDEX($U$13:$U$25,$D$1,0),0)</f>
        <v>0</v>
      </c>
      <c r="T65" s="248">
        <f>IFERROR(INDEX(T$13:T$25,$D$1,0)/INDEX($U$13:$U$25,$D$1,0),0)</f>
        <v>0</v>
      </c>
      <c r="U65" s="230" t="s">
        <v>11</v>
      </c>
      <c r="V65" s="22"/>
      <c r="W65" s="22"/>
      <c r="X65" s="1"/>
    </row>
    <row r="66" spans="2:27" s="2" customFormat="1" ht="16.5" hidden="1" customHeight="1" outlineLevel="1" x14ac:dyDescent="0.2">
      <c r="B66" s="315" t="s">
        <v>12</v>
      </c>
      <c r="C66" s="316">
        <v>0</v>
      </c>
      <c r="D66" s="173">
        <f>IF(D$27=0,0,IF(D$9&lt;=$D$2,E65-D44,E65-D44))</f>
        <v>0</v>
      </c>
      <c r="E66" s="85">
        <f t="shared" ref="E66:P66" si="28">IF(E$27=0,0,IF(E$9&lt;=$D$2,F65-E44,F65-E44))</f>
        <v>0</v>
      </c>
      <c r="F66" s="85">
        <f t="shared" si="28"/>
        <v>0</v>
      </c>
      <c r="G66" s="85">
        <f t="shared" si="28"/>
        <v>0</v>
      </c>
      <c r="H66" s="174">
        <f t="shared" si="28"/>
        <v>0</v>
      </c>
      <c r="I66" s="173">
        <f t="shared" si="28"/>
        <v>0</v>
      </c>
      <c r="J66" s="85">
        <f t="shared" si="28"/>
        <v>0</v>
      </c>
      <c r="K66" s="85">
        <f t="shared" si="28"/>
        <v>0</v>
      </c>
      <c r="L66" s="174">
        <f>IF(L$27=0,0,IF(L$9&lt;=$D$2,#REF!-L44,#REF!-L44))</f>
        <v>0</v>
      </c>
      <c r="M66" s="85"/>
      <c r="N66" s="209">
        <f t="shared" si="28"/>
        <v>0</v>
      </c>
      <c r="O66" s="85">
        <f t="shared" si="28"/>
        <v>0</v>
      </c>
      <c r="P66" s="85">
        <f t="shared" si="28"/>
        <v>0</v>
      </c>
      <c r="Q66" s="210">
        <f>IF(Q$27=0,0,IF(Q$9&lt;=$D$2,#REF!-Q44,#REF!-Q44))</f>
        <v>0</v>
      </c>
      <c r="R66" s="249"/>
      <c r="S66" s="89"/>
      <c r="T66" s="250"/>
      <c r="U66" s="231" t="s">
        <v>13</v>
      </c>
      <c r="V66"/>
      <c r="W66"/>
      <c r="X66"/>
    </row>
    <row r="67" spans="2:27" ht="17.399999999999999" hidden="1" outlineLevel="1" thickBot="1" x14ac:dyDescent="0.25">
      <c r="B67" s="317" t="s">
        <v>9</v>
      </c>
      <c r="C67" s="318">
        <v>0</v>
      </c>
      <c r="D67" s="175">
        <f>IF($D$2&lt;D$9,0,IF(AND(D44=0,D65=0),1,IF(AND(D44=0,D65&gt;0),2,IF(D65&lt;0,0,(D65/D44)))))</f>
        <v>1</v>
      </c>
      <c r="E67" s="127">
        <f t="shared" ref="E67:Q67" si="29">IF($D$2&lt;E$9,0,IF(AND(E44=0,E65=0),1,IF(AND(E44=0,E65&gt;0),2,IF(E65&lt;0,0,(E65/E44)))))</f>
        <v>1</v>
      </c>
      <c r="F67" s="127">
        <f t="shared" si="29"/>
        <v>1</v>
      </c>
      <c r="G67" s="127">
        <f t="shared" si="29"/>
        <v>1</v>
      </c>
      <c r="H67" s="176">
        <f t="shared" si="29"/>
        <v>1</v>
      </c>
      <c r="I67" s="175">
        <f t="shared" si="29"/>
        <v>1</v>
      </c>
      <c r="J67" s="127">
        <f t="shared" si="29"/>
        <v>1</v>
      </c>
      <c r="K67" s="127">
        <f t="shared" si="29"/>
        <v>1</v>
      </c>
      <c r="L67" s="176">
        <f t="shared" si="29"/>
        <v>1</v>
      </c>
      <c r="M67" s="127"/>
      <c r="N67" s="211" t="e">
        <f t="shared" si="29"/>
        <v>#REF!</v>
      </c>
      <c r="O67" s="127">
        <f t="shared" si="29"/>
        <v>0</v>
      </c>
      <c r="P67" s="127">
        <f t="shared" si="29"/>
        <v>0</v>
      </c>
      <c r="Q67" s="212">
        <f t="shared" si="29"/>
        <v>0</v>
      </c>
      <c r="R67" s="251"/>
      <c r="S67" s="141"/>
      <c r="T67" s="252"/>
      <c r="U67" s="232" t="s">
        <v>14</v>
      </c>
      <c r="V67" s="25"/>
      <c r="W67" s="25"/>
    </row>
    <row r="68" spans="2:27" ht="16.8" hidden="1" outlineLevel="1" x14ac:dyDescent="0.2">
      <c r="B68" s="139" t="str">
        <f>B35</f>
        <v>Q1Fy2122</v>
      </c>
      <c r="C68" s="156"/>
      <c r="D68" s="182"/>
      <c r="E68" s="87"/>
      <c r="F68" s="87"/>
      <c r="G68" s="87"/>
      <c r="H68" s="88"/>
      <c r="I68" s="182"/>
      <c r="J68" s="87"/>
      <c r="K68" s="87"/>
      <c r="L68" s="88"/>
      <c r="M68" s="87"/>
      <c r="N68" s="219"/>
      <c r="O68" s="87"/>
      <c r="P68" s="87"/>
      <c r="Q68" s="220"/>
      <c r="R68" s="253"/>
      <c r="S68" s="90"/>
      <c r="T68" s="233"/>
      <c r="U68" s="233"/>
      <c r="V68" s="25"/>
      <c r="W68" s="25"/>
    </row>
    <row r="69" spans="2:27" ht="17.399999999999999" hidden="1" outlineLevel="1" thickBot="1" x14ac:dyDescent="0.25">
      <c r="B69" s="255" t="str">
        <f>B36</f>
        <v>Q2Fy2021</v>
      </c>
      <c r="C69" s="152"/>
      <c r="D69" s="183"/>
      <c r="E69" s="114"/>
      <c r="F69" s="114"/>
      <c r="G69" s="114"/>
      <c r="H69" s="115"/>
      <c r="I69" s="183"/>
      <c r="J69" s="114"/>
      <c r="K69" s="114"/>
      <c r="L69" s="115"/>
      <c r="M69" s="87"/>
      <c r="N69" s="221"/>
      <c r="O69" s="108"/>
      <c r="P69" s="108"/>
      <c r="Q69" s="222"/>
      <c r="R69" s="254"/>
      <c r="S69" s="116"/>
      <c r="T69" s="234"/>
      <c r="U69" s="234"/>
      <c r="V69" s="25"/>
      <c r="W69" s="25"/>
    </row>
    <row r="70" spans="2:27" ht="17.399999999999999" collapsed="1" thickBot="1" x14ac:dyDescent="0.25">
      <c r="B70" s="40"/>
      <c r="C70" s="41"/>
      <c r="D70" s="97">
        <v>0</v>
      </c>
      <c r="E70" s="97">
        <v>7.4367088607594931E-2</v>
      </c>
      <c r="F70" s="97">
        <v>0.18037974683544303</v>
      </c>
      <c r="G70" s="97">
        <v>0.21044303797468356</v>
      </c>
      <c r="H70" s="97">
        <v>0.53481012658227844</v>
      </c>
      <c r="I70" s="97">
        <v>0.15040650406504064</v>
      </c>
      <c r="J70" s="97">
        <v>0.17174796747967477</v>
      </c>
      <c r="K70" s="97">
        <v>0.20020325203252032</v>
      </c>
      <c r="L70" s="97">
        <v>0.47764227642276419</v>
      </c>
      <c r="M70" s="97"/>
      <c r="N70" s="97">
        <v>5.6364787840405321E-2</v>
      </c>
      <c r="O70" s="97">
        <v>0.1019632678910703</v>
      </c>
      <c r="P70" s="97">
        <v>0.13742875237492083</v>
      </c>
      <c r="Q70" s="97">
        <v>0.70424319189360352</v>
      </c>
      <c r="R70" s="97">
        <f>$U$70*R$1</f>
        <v>1.26</v>
      </c>
      <c r="S70" s="97">
        <f>$U$70*S$1</f>
        <v>1.92</v>
      </c>
      <c r="T70" s="97">
        <f>$U$70*T$1</f>
        <v>2.82</v>
      </c>
      <c r="U70" s="97">
        <v>6</v>
      </c>
      <c r="V70" s="28"/>
      <c r="W70" s="28"/>
    </row>
    <row r="71" spans="2:27" s="33" customFormat="1" ht="21.6" thickBot="1" x14ac:dyDescent="0.25">
      <c r="B71" s="312" t="s">
        <v>34</v>
      </c>
      <c r="C71" s="313"/>
      <c r="D71" s="313"/>
      <c r="E71" s="313"/>
      <c r="F71" s="313"/>
      <c r="G71" s="313"/>
      <c r="H71" s="313"/>
      <c r="I71" s="313"/>
      <c r="J71" s="313"/>
      <c r="K71" s="313"/>
      <c r="L71" s="313"/>
      <c r="M71" s="313"/>
      <c r="N71" s="313"/>
      <c r="O71" s="313"/>
      <c r="P71" s="313"/>
      <c r="Q71" s="313"/>
      <c r="R71" s="313"/>
      <c r="S71" s="313"/>
      <c r="T71" s="313"/>
      <c r="U71" s="314"/>
      <c r="V71" s="29"/>
      <c r="W71" s="29"/>
      <c r="Y71" s="34"/>
      <c r="Z71" s="34"/>
      <c r="AA71" s="34"/>
    </row>
    <row r="72" spans="2:27" ht="16.8" x14ac:dyDescent="0.2">
      <c r="B72" s="117"/>
      <c r="C72" s="142" t="s">
        <v>0</v>
      </c>
      <c r="D72" s="153">
        <f t="shared" ref="D72:Q72" si="30">D$6</f>
        <v>1</v>
      </c>
      <c r="E72" s="118">
        <f t="shared" si="30"/>
        <v>1</v>
      </c>
      <c r="F72" s="118">
        <f t="shared" si="30"/>
        <v>1</v>
      </c>
      <c r="G72" s="154">
        <f t="shared" si="30"/>
        <v>1</v>
      </c>
      <c r="H72" s="153">
        <f t="shared" si="30"/>
        <v>2</v>
      </c>
      <c r="I72" s="118">
        <f t="shared" si="30"/>
        <v>2</v>
      </c>
      <c r="J72" s="118">
        <f t="shared" si="30"/>
        <v>2</v>
      </c>
      <c r="K72" s="118">
        <f t="shared" si="30"/>
        <v>2</v>
      </c>
      <c r="L72" s="118">
        <f t="shared" si="30"/>
        <v>2</v>
      </c>
      <c r="M72" s="155">
        <f t="shared" si="30"/>
        <v>3</v>
      </c>
      <c r="N72" s="191">
        <f t="shared" si="30"/>
        <v>3</v>
      </c>
      <c r="O72" s="191">
        <f t="shared" si="30"/>
        <v>3</v>
      </c>
      <c r="P72" s="191">
        <f t="shared" si="30"/>
        <v>3</v>
      </c>
      <c r="Q72" s="192">
        <f t="shared" si="30"/>
        <v>3</v>
      </c>
      <c r="R72" s="324">
        <v>1</v>
      </c>
      <c r="S72" s="320">
        <v>2</v>
      </c>
      <c r="T72" s="328">
        <v>3</v>
      </c>
      <c r="U72" s="328" t="s">
        <v>1</v>
      </c>
      <c r="V72" s="2"/>
      <c r="W72" s="2"/>
    </row>
    <row r="73" spans="2:27" ht="16.8" x14ac:dyDescent="0.2">
      <c r="B73" s="109"/>
      <c r="C73" s="143" t="s">
        <v>2</v>
      </c>
      <c r="D73" s="155">
        <f t="shared" ref="D73:Q73" si="31">D$7</f>
        <v>1</v>
      </c>
      <c r="E73" s="76">
        <f t="shared" si="31"/>
        <v>2</v>
      </c>
      <c r="F73" s="76">
        <f t="shared" si="31"/>
        <v>3</v>
      </c>
      <c r="G73" s="156">
        <f t="shared" si="31"/>
        <v>5</v>
      </c>
      <c r="H73" s="155">
        <f t="shared" si="31"/>
        <v>5</v>
      </c>
      <c r="I73" s="76">
        <f t="shared" si="31"/>
        <v>6</v>
      </c>
      <c r="J73" s="76">
        <f t="shared" si="31"/>
        <v>7</v>
      </c>
      <c r="K73" s="76">
        <f t="shared" si="31"/>
        <v>8</v>
      </c>
      <c r="L73" s="76">
        <f t="shared" si="31"/>
        <v>9</v>
      </c>
      <c r="M73" s="155">
        <f t="shared" si="31"/>
        <v>9</v>
      </c>
      <c r="N73" s="76">
        <v>9</v>
      </c>
      <c r="O73" s="76">
        <f t="shared" si="31"/>
        <v>11</v>
      </c>
      <c r="P73" s="76">
        <f t="shared" si="31"/>
        <v>12</v>
      </c>
      <c r="Q73" s="194">
        <f t="shared" si="31"/>
        <v>13</v>
      </c>
      <c r="R73" s="325"/>
      <c r="S73" s="321"/>
      <c r="T73" s="329"/>
      <c r="U73" s="329"/>
      <c r="V73" s="2"/>
      <c r="W73" s="2"/>
    </row>
    <row r="74" spans="2:27" ht="16.8" x14ac:dyDescent="0.2">
      <c r="B74" s="109"/>
      <c r="C74" s="143" t="s">
        <v>3</v>
      </c>
      <c r="D74" s="157">
        <f t="shared" ref="D74:Q74" si="32">D8</f>
        <v>45931</v>
      </c>
      <c r="E74" s="77">
        <f t="shared" si="32"/>
        <v>45936</v>
      </c>
      <c r="F74" s="77">
        <f t="shared" si="32"/>
        <v>45943</v>
      </c>
      <c r="G74" s="158">
        <f t="shared" si="32"/>
        <v>45957</v>
      </c>
      <c r="H74" s="184">
        <f t="shared" si="32"/>
        <v>45962</v>
      </c>
      <c r="I74" s="77">
        <f t="shared" si="32"/>
        <v>45964</v>
      </c>
      <c r="J74" s="77">
        <f t="shared" si="32"/>
        <v>45971</v>
      </c>
      <c r="K74" s="77">
        <f t="shared" si="32"/>
        <v>45978</v>
      </c>
      <c r="L74" s="77">
        <f t="shared" si="32"/>
        <v>45985</v>
      </c>
      <c r="M74" s="184">
        <f>M8</f>
        <v>45985</v>
      </c>
      <c r="N74" s="77">
        <f t="shared" si="32"/>
        <v>45992</v>
      </c>
      <c r="O74" s="77">
        <f t="shared" si="32"/>
        <v>45999</v>
      </c>
      <c r="P74" s="77">
        <f t="shared" si="32"/>
        <v>46006</v>
      </c>
      <c r="Q74" s="196">
        <f t="shared" si="32"/>
        <v>46013</v>
      </c>
      <c r="R74" s="184">
        <f>D74</f>
        <v>45931</v>
      </c>
      <c r="S74" s="77">
        <f>I74</f>
        <v>45964</v>
      </c>
      <c r="T74" s="158">
        <f>N74</f>
        <v>45992</v>
      </c>
      <c r="U74" s="158">
        <f>D74</f>
        <v>45931</v>
      </c>
      <c r="V74" s="4"/>
      <c r="W74" s="4"/>
    </row>
    <row r="75" spans="2:27" ht="17.399999999999999" thickBot="1" x14ac:dyDescent="0.25">
      <c r="B75" s="119"/>
      <c r="C75" s="144" t="s">
        <v>4</v>
      </c>
      <c r="D75" s="159">
        <f t="shared" ref="D75:Q75" si="33">D9</f>
        <v>45935</v>
      </c>
      <c r="E75" s="78">
        <f t="shared" si="33"/>
        <v>45942</v>
      </c>
      <c r="F75" s="78">
        <f t="shared" si="33"/>
        <v>45949</v>
      </c>
      <c r="G75" s="160">
        <f t="shared" si="33"/>
        <v>45961</v>
      </c>
      <c r="H75" s="159">
        <f t="shared" si="33"/>
        <v>45963</v>
      </c>
      <c r="I75" s="78">
        <f t="shared" si="33"/>
        <v>45970</v>
      </c>
      <c r="J75" s="78">
        <f t="shared" si="33"/>
        <v>45977</v>
      </c>
      <c r="K75" s="78">
        <f t="shared" si="33"/>
        <v>45984</v>
      </c>
      <c r="L75" s="78">
        <f t="shared" si="33"/>
        <v>45991</v>
      </c>
      <c r="M75" s="159">
        <f>M9</f>
        <v>45991</v>
      </c>
      <c r="N75" s="78">
        <f t="shared" si="33"/>
        <v>45998</v>
      </c>
      <c r="O75" s="78">
        <f t="shared" si="33"/>
        <v>46005</v>
      </c>
      <c r="P75" s="78">
        <f t="shared" si="33"/>
        <v>46012</v>
      </c>
      <c r="Q75" s="198">
        <f t="shared" si="33"/>
        <v>46022</v>
      </c>
      <c r="R75" s="159">
        <f>H75</f>
        <v>45963</v>
      </c>
      <c r="S75" s="78">
        <f>L75</f>
        <v>45991</v>
      </c>
      <c r="T75" s="160">
        <f>Q75</f>
        <v>46022</v>
      </c>
      <c r="U75" s="160">
        <f>T75</f>
        <v>46022</v>
      </c>
      <c r="V75" s="4"/>
      <c r="W75" s="4"/>
    </row>
    <row r="76" spans="2:27" ht="16.8" x14ac:dyDescent="0.2">
      <c r="B76" s="121" t="s">
        <v>5</v>
      </c>
      <c r="C76" s="145" t="s">
        <v>2</v>
      </c>
      <c r="D76" s="161"/>
      <c r="E76" s="122"/>
      <c r="F76" s="122"/>
      <c r="G76" s="162"/>
      <c r="H76" s="161"/>
      <c r="I76" s="122"/>
      <c r="J76" s="122"/>
      <c r="K76" s="122"/>
      <c r="L76" s="122"/>
      <c r="M76" s="161"/>
      <c r="N76" s="122"/>
      <c r="O76" s="122"/>
      <c r="P76" s="122"/>
      <c r="Q76" s="200"/>
      <c r="R76" s="235">
        <f>SUMIF($D$6:$Q$6,R$6,$D76:$Q76)</f>
        <v>0</v>
      </c>
      <c r="S76" s="123">
        <f>SUMIF($D$6:$Q$6,S$6,$D76:$Q76)</f>
        <v>0</v>
      </c>
      <c r="T76" s="223">
        <f>SUMIF($D$6:$Q$6,T$6,$D76:$Q76)</f>
        <v>0</v>
      </c>
      <c r="U76" s="223">
        <f>SUM(R76:T76)</f>
        <v>0</v>
      </c>
      <c r="V76" s="19"/>
      <c r="W76" s="19"/>
      <c r="Y76" s="35"/>
    </row>
    <row r="77" spans="2:27" ht="17.399999999999999" thickBot="1" x14ac:dyDescent="0.25">
      <c r="B77" s="113"/>
      <c r="C77" s="146" t="s">
        <v>6</v>
      </c>
      <c r="D77" s="163">
        <f>D76</f>
        <v>0</v>
      </c>
      <c r="E77" s="79">
        <f t="shared" ref="E77:M77" si="34">D77+E76</f>
        <v>0</v>
      </c>
      <c r="F77" s="79">
        <f t="shared" si="34"/>
        <v>0</v>
      </c>
      <c r="G77" s="164">
        <f t="shared" si="34"/>
        <v>0</v>
      </c>
      <c r="H77" s="163">
        <f t="shared" si="34"/>
        <v>0</v>
      </c>
      <c r="I77" s="79">
        <f t="shared" si="34"/>
        <v>0</v>
      </c>
      <c r="J77" s="79">
        <f t="shared" si="34"/>
        <v>0</v>
      </c>
      <c r="K77" s="79">
        <f t="shared" si="34"/>
        <v>0</v>
      </c>
      <c r="L77" s="79">
        <f t="shared" si="34"/>
        <v>0</v>
      </c>
      <c r="M77" s="163">
        <f t="shared" si="34"/>
        <v>0</v>
      </c>
      <c r="N77" s="79">
        <f>L77+N76</f>
        <v>0</v>
      </c>
      <c r="O77" s="79">
        <f>N77+O76</f>
        <v>0</v>
      </c>
      <c r="P77" s="79">
        <f>O77+P76</f>
        <v>0</v>
      </c>
      <c r="Q77" s="202">
        <f>P77+Q76</f>
        <v>0</v>
      </c>
      <c r="R77" s="236">
        <f>IFERROR(R76/$U76,0)</f>
        <v>0</v>
      </c>
      <c r="S77" s="124">
        <f>IFERROR(S76/$U76,0)</f>
        <v>0</v>
      </c>
      <c r="T77" s="237">
        <f>IFERROR(T76/$U76,0)</f>
        <v>0</v>
      </c>
      <c r="U77" s="224"/>
      <c r="V77" s="12"/>
      <c r="W77" s="12"/>
      <c r="X77" s="36"/>
    </row>
    <row r="78" spans="2:27" s="2" customFormat="1" ht="16.8" x14ac:dyDescent="0.2">
      <c r="B78" s="120"/>
      <c r="C78" s="147">
        <v>0</v>
      </c>
      <c r="D78" s="165"/>
      <c r="E78" s="80"/>
      <c r="F78" s="80"/>
      <c r="G78" s="186"/>
      <c r="H78" s="185"/>
      <c r="I78" s="81"/>
      <c r="J78" s="80"/>
      <c r="K78" s="80"/>
      <c r="L78" s="80"/>
      <c r="M78" s="165"/>
      <c r="N78" s="80"/>
      <c r="O78" s="80"/>
      <c r="P78" s="80"/>
      <c r="Q78" s="204"/>
      <c r="R78" s="238">
        <f t="shared" ref="R78:T91" si="35">SUMIF($D$6:$Q$6,R$6,$D78:$Q78)</f>
        <v>0</v>
      </c>
      <c r="S78" s="82">
        <f t="shared" si="35"/>
        <v>0</v>
      </c>
      <c r="T78" s="110">
        <f t="shared" si="35"/>
        <v>0</v>
      </c>
      <c r="U78" s="110">
        <f>SUM(R78:T78)</f>
        <v>0</v>
      </c>
      <c r="V78" s="15"/>
      <c r="W78" s="15"/>
      <c r="X78" s="1"/>
    </row>
    <row r="79" spans="2:27" s="2" customFormat="1" ht="16.8" x14ac:dyDescent="0.2">
      <c r="B79" s="111" t="s">
        <v>2</v>
      </c>
      <c r="C79" s="148">
        <v>1</v>
      </c>
      <c r="D79" s="167"/>
      <c r="E79" s="80"/>
      <c r="F79" s="80"/>
      <c r="G79" s="186"/>
      <c r="H79" s="185"/>
      <c r="I79" s="81"/>
      <c r="J79" s="80"/>
      <c r="K79" s="80"/>
      <c r="L79" s="80"/>
      <c r="M79" s="165"/>
      <c r="N79" s="80"/>
      <c r="O79" s="80"/>
      <c r="P79" s="80"/>
      <c r="Q79" s="204"/>
      <c r="R79" s="238">
        <f t="shared" si="35"/>
        <v>0</v>
      </c>
      <c r="S79" s="82">
        <f t="shared" si="35"/>
        <v>0</v>
      </c>
      <c r="T79" s="110">
        <f t="shared" si="35"/>
        <v>0</v>
      </c>
      <c r="U79" s="110">
        <f>SUM(R79:T79)</f>
        <v>0</v>
      </c>
      <c r="V79" s="15"/>
      <c r="W79" s="15"/>
      <c r="X79" s="1"/>
    </row>
    <row r="80" spans="2:27" s="2" customFormat="1" ht="16.8" x14ac:dyDescent="0.2">
      <c r="B80" s="111"/>
      <c r="C80" s="148">
        <v>2</v>
      </c>
      <c r="D80" s="103">
        <f>IF($C80&lt;=$D$1,D79,0)</f>
        <v>0</v>
      </c>
      <c r="E80" s="83"/>
      <c r="F80" s="80"/>
      <c r="G80" s="186"/>
      <c r="H80" s="185"/>
      <c r="I80" s="81"/>
      <c r="J80" s="80"/>
      <c r="K80" s="80"/>
      <c r="L80" s="80"/>
      <c r="M80" s="165"/>
      <c r="N80" s="80"/>
      <c r="O80" s="80"/>
      <c r="P80" s="80"/>
      <c r="Q80" s="204"/>
      <c r="R80" s="263">
        <f t="shared" si="35"/>
        <v>0</v>
      </c>
      <c r="S80" s="264">
        <f t="shared" si="35"/>
        <v>0</v>
      </c>
      <c r="T80" s="265">
        <f t="shared" si="35"/>
        <v>0</v>
      </c>
      <c r="U80" s="265">
        <f>SUM(R80:T80)</f>
        <v>0</v>
      </c>
      <c r="V80" s="15"/>
      <c r="W80" s="15"/>
      <c r="X80" s="1"/>
    </row>
    <row r="81" spans="2:25" s="2" customFormat="1" ht="16.8" x14ac:dyDescent="0.2">
      <c r="B81" s="111"/>
      <c r="C81" s="148">
        <v>3</v>
      </c>
      <c r="D81" s="103">
        <f>IF($C81&lt;=$D$1,D80,0)</f>
        <v>0</v>
      </c>
      <c r="E81" s="103">
        <f>IF($C81&lt;=$D$1,E80,0)</f>
        <v>0</v>
      </c>
      <c r="F81" s="83"/>
      <c r="G81" s="186"/>
      <c r="H81" s="185"/>
      <c r="I81" s="81"/>
      <c r="J81" s="80"/>
      <c r="K81" s="80"/>
      <c r="L81" s="80"/>
      <c r="M81" s="165"/>
      <c r="N81" s="80"/>
      <c r="O81" s="80"/>
      <c r="P81" s="80"/>
      <c r="Q81" s="204"/>
      <c r="R81" s="263">
        <f t="shared" si="35"/>
        <v>0</v>
      </c>
      <c r="S81" s="264">
        <f t="shared" si="35"/>
        <v>0</v>
      </c>
      <c r="T81" s="265">
        <f t="shared" si="35"/>
        <v>0</v>
      </c>
      <c r="U81" s="265">
        <f t="shared" ref="U81:U91" si="36">SUM(R81:T81)</f>
        <v>0</v>
      </c>
      <c r="V81" s="15"/>
      <c r="W81" s="15"/>
      <c r="X81" s="1"/>
    </row>
    <row r="82" spans="2:25" s="2" customFormat="1" ht="16.8" x14ac:dyDescent="0.2">
      <c r="B82" s="111"/>
      <c r="C82" s="148">
        <v>4</v>
      </c>
      <c r="D82" s="103">
        <f>IF($C82&lt;=$D$1,D81,0)</f>
        <v>0</v>
      </c>
      <c r="E82" s="103">
        <f>IF($C82&lt;=$D$1,E81,0)</f>
        <v>0</v>
      </c>
      <c r="F82" s="103">
        <f>IF($C82&lt;=$D$1,F81,0)</f>
        <v>0</v>
      </c>
      <c r="G82" s="168"/>
      <c r="H82" s="185"/>
      <c r="I82" s="81"/>
      <c r="J82" s="80"/>
      <c r="K82" s="80"/>
      <c r="L82" s="80"/>
      <c r="M82" s="165"/>
      <c r="N82" s="80"/>
      <c r="O82" s="80"/>
      <c r="P82" s="80"/>
      <c r="Q82" s="204"/>
      <c r="R82" s="263">
        <f t="shared" si="35"/>
        <v>0</v>
      </c>
      <c r="S82" s="264">
        <f t="shared" si="35"/>
        <v>0</v>
      </c>
      <c r="T82" s="265">
        <f t="shared" si="35"/>
        <v>0</v>
      </c>
      <c r="U82" s="265">
        <f t="shared" si="36"/>
        <v>0</v>
      </c>
      <c r="V82" s="15"/>
      <c r="W82" s="15"/>
      <c r="X82" s="1"/>
    </row>
    <row r="83" spans="2:25" s="2" customFormat="1" ht="16.8" x14ac:dyDescent="0.2">
      <c r="B83" s="111"/>
      <c r="C83" s="148">
        <v>5</v>
      </c>
      <c r="D83" s="103">
        <f>IF($C83&lt;=$D$1,D82,0)</f>
        <v>0</v>
      </c>
      <c r="E83" s="103">
        <f>IF($C83&lt;=$D$1,E82,0)</f>
        <v>0</v>
      </c>
      <c r="F83" s="103">
        <f t="shared" ref="F83:K88" si="37">IF($C83&lt;=$D$1,F82,0)</f>
        <v>0</v>
      </c>
      <c r="G83" s="170">
        <f>IF($C83&lt;=$D$1,G82,0)</f>
        <v>0</v>
      </c>
      <c r="H83" s="167"/>
      <c r="I83" s="81"/>
      <c r="J83" s="80"/>
      <c r="K83" s="80"/>
      <c r="L83" s="80"/>
      <c r="M83" s="165"/>
      <c r="N83" s="80"/>
      <c r="O83" s="80"/>
      <c r="P83" s="80"/>
      <c r="Q83" s="204"/>
      <c r="R83" s="263">
        <f t="shared" si="35"/>
        <v>0</v>
      </c>
      <c r="S83" s="264">
        <f t="shared" si="35"/>
        <v>0</v>
      </c>
      <c r="T83" s="265">
        <f t="shared" si="35"/>
        <v>0</v>
      </c>
      <c r="U83" s="265">
        <f t="shared" si="36"/>
        <v>0</v>
      </c>
      <c r="V83" s="15"/>
      <c r="W83" s="15"/>
      <c r="X83" s="1"/>
    </row>
    <row r="84" spans="2:25" s="2" customFormat="1" ht="16.8" x14ac:dyDescent="0.2">
      <c r="B84" s="111"/>
      <c r="C84" s="148">
        <v>6</v>
      </c>
      <c r="D84" s="169">
        <f t="shared" ref="D84:E91" si="38">IF($C84&lt;=$C$32,D83,0)</f>
        <v>0</v>
      </c>
      <c r="E84" s="103">
        <f t="shared" si="38"/>
        <v>0</v>
      </c>
      <c r="F84" s="103">
        <f t="shared" si="37"/>
        <v>0</v>
      </c>
      <c r="G84" s="170">
        <f t="shared" si="37"/>
        <v>0</v>
      </c>
      <c r="H84" s="169">
        <f t="shared" si="37"/>
        <v>0</v>
      </c>
      <c r="I84" s="83"/>
      <c r="J84" s="80"/>
      <c r="K84" s="80"/>
      <c r="L84" s="80"/>
      <c r="M84" s="165"/>
      <c r="N84" s="80"/>
      <c r="O84" s="80"/>
      <c r="P84" s="80"/>
      <c r="Q84" s="204"/>
      <c r="R84" s="263">
        <f t="shared" si="35"/>
        <v>0</v>
      </c>
      <c r="S84" s="264">
        <f t="shared" si="35"/>
        <v>0</v>
      </c>
      <c r="T84" s="265">
        <f t="shared" si="35"/>
        <v>0</v>
      </c>
      <c r="U84" s="265">
        <f t="shared" si="36"/>
        <v>0</v>
      </c>
      <c r="V84" s="14"/>
      <c r="W84" s="14"/>
      <c r="X84" s="14"/>
      <c r="Y84" s="14"/>
    </row>
    <row r="85" spans="2:25" s="2" customFormat="1" ht="16.8" x14ac:dyDescent="0.2">
      <c r="B85" s="111"/>
      <c r="C85" s="148">
        <v>7</v>
      </c>
      <c r="D85" s="169">
        <f t="shared" si="38"/>
        <v>0</v>
      </c>
      <c r="E85" s="103">
        <f t="shared" si="38"/>
        <v>0</v>
      </c>
      <c r="F85" s="103">
        <f t="shared" si="37"/>
        <v>0</v>
      </c>
      <c r="G85" s="170">
        <f t="shared" si="37"/>
        <v>0</v>
      </c>
      <c r="H85" s="169">
        <f t="shared" si="37"/>
        <v>0</v>
      </c>
      <c r="I85" s="103">
        <f t="shared" si="37"/>
        <v>0</v>
      </c>
      <c r="J85" s="83"/>
      <c r="K85" s="80"/>
      <c r="L85" s="80"/>
      <c r="M85" s="165"/>
      <c r="N85" s="80"/>
      <c r="O85" s="80"/>
      <c r="P85" s="80"/>
      <c r="Q85" s="204"/>
      <c r="R85" s="263">
        <f t="shared" si="35"/>
        <v>0</v>
      </c>
      <c r="S85" s="264">
        <f t="shared" si="35"/>
        <v>0</v>
      </c>
      <c r="T85" s="265">
        <f t="shared" si="35"/>
        <v>0</v>
      </c>
      <c r="U85" s="265">
        <f t="shared" si="36"/>
        <v>0</v>
      </c>
      <c r="V85" s="14"/>
      <c r="W85" s="14"/>
      <c r="X85" s="14"/>
      <c r="Y85" s="14"/>
    </row>
    <row r="86" spans="2:25" s="2" customFormat="1" ht="16.8" x14ac:dyDescent="0.2">
      <c r="B86" s="111"/>
      <c r="C86" s="148">
        <v>8</v>
      </c>
      <c r="D86" s="169">
        <f t="shared" si="38"/>
        <v>0</v>
      </c>
      <c r="E86" s="103">
        <f t="shared" si="38"/>
        <v>0</v>
      </c>
      <c r="F86" s="103">
        <f t="shared" si="37"/>
        <v>0</v>
      </c>
      <c r="G86" s="170">
        <f t="shared" si="37"/>
        <v>0</v>
      </c>
      <c r="H86" s="169">
        <f t="shared" si="37"/>
        <v>0</v>
      </c>
      <c r="I86" s="103">
        <f t="shared" si="37"/>
        <v>0</v>
      </c>
      <c r="J86" s="103">
        <f t="shared" si="37"/>
        <v>0</v>
      </c>
      <c r="K86" s="83"/>
      <c r="L86" s="80"/>
      <c r="M86" s="165"/>
      <c r="N86" s="80"/>
      <c r="O86" s="80"/>
      <c r="P86" s="80"/>
      <c r="Q86" s="204"/>
      <c r="R86" s="263">
        <f t="shared" si="35"/>
        <v>0</v>
      </c>
      <c r="S86" s="264">
        <f t="shared" si="35"/>
        <v>0</v>
      </c>
      <c r="T86" s="265">
        <f t="shared" si="35"/>
        <v>0</v>
      </c>
      <c r="U86" s="265">
        <f t="shared" si="36"/>
        <v>0</v>
      </c>
      <c r="V86" s="14"/>
      <c r="W86" s="15"/>
      <c r="X86" s="1"/>
    </row>
    <row r="87" spans="2:25" s="2" customFormat="1" ht="16.8" x14ac:dyDescent="0.2">
      <c r="B87" s="111"/>
      <c r="C87" s="148">
        <v>9</v>
      </c>
      <c r="D87" s="169">
        <f t="shared" si="38"/>
        <v>0</v>
      </c>
      <c r="E87" s="103">
        <f t="shared" si="38"/>
        <v>0</v>
      </c>
      <c r="F87" s="103">
        <f t="shared" si="37"/>
        <v>0</v>
      </c>
      <c r="G87" s="170">
        <f t="shared" si="37"/>
        <v>0</v>
      </c>
      <c r="H87" s="169">
        <f t="shared" si="37"/>
        <v>0</v>
      </c>
      <c r="I87" s="103">
        <f t="shared" si="37"/>
        <v>0</v>
      </c>
      <c r="J87" s="103">
        <f t="shared" si="37"/>
        <v>0</v>
      </c>
      <c r="K87" s="103">
        <f t="shared" si="37"/>
        <v>0</v>
      </c>
      <c r="L87" s="83"/>
      <c r="M87" s="167"/>
      <c r="N87" s="80"/>
      <c r="O87" s="80"/>
      <c r="P87" s="80"/>
      <c r="Q87" s="204"/>
      <c r="R87" s="263">
        <f t="shared" si="35"/>
        <v>0</v>
      </c>
      <c r="S87" s="264">
        <f t="shared" si="35"/>
        <v>0</v>
      </c>
      <c r="T87" s="265">
        <f t="shared" si="35"/>
        <v>0</v>
      </c>
      <c r="U87" s="265">
        <f t="shared" si="36"/>
        <v>0</v>
      </c>
      <c r="V87" s="14"/>
      <c r="W87" s="15"/>
      <c r="X87" s="1"/>
    </row>
    <row r="88" spans="2:25" s="2" customFormat="1" ht="16.8" x14ac:dyDescent="0.2">
      <c r="B88" s="111"/>
      <c r="C88" s="148">
        <v>10</v>
      </c>
      <c r="D88" s="169">
        <f t="shared" si="38"/>
        <v>0</v>
      </c>
      <c r="E88" s="103">
        <f t="shared" si="38"/>
        <v>0</v>
      </c>
      <c r="F88" s="103">
        <f t="shared" si="37"/>
        <v>0</v>
      </c>
      <c r="G88" s="170">
        <f t="shared" si="37"/>
        <v>0</v>
      </c>
      <c r="H88" s="169">
        <f t="shared" si="37"/>
        <v>0</v>
      </c>
      <c r="I88" s="103">
        <f t="shared" si="37"/>
        <v>0</v>
      </c>
      <c r="J88" s="103">
        <f t="shared" si="37"/>
        <v>0</v>
      </c>
      <c r="K88" s="103">
        <f t="shared" si="37"/>
        <v>0</v>
      </c>
      <c r="L88" s="103">
        <f t="shared" ref="L88:M91" si="39">IF($C88&lt;=$D$1,L87,0)</f>
        <v>0</v>
      </c>
      <c r="M88" s="169">
        <f t="shared" si="39"/>
        <v>0</v>
      </c>
      <c r="N88" s="83"/>
      <c r="O88" s="80"/>
      <c r="P88" s="80"/>
      <c r="Q88" s="204"/>
      <c r="R88" s="263">
        <f t="shared" si="35"/>
        <v>0</v>
      </c>
      <c r="S88" s="264">
        <f t="shared" si="35"/>
        <v>0</v>
      </c>
      <c r="T88" s="265">
        <f t="shared" si="35"/>
        <v>0</v>
      </c>
      <c r="U88" s="265">
        <f t="shared" si="36"/>
        <v>0</v>
      </c>
      <c r="V88" s="14"/>
      <c r="W88" s="15"/>
      <c r="X88" s="1"/>
    </row>
    <row r="89" spans="2:25" s="2" customFormat="1" ht="16.8" x14ac:dyDescent="0.2">
      <c r="B89" s="111"/>
      <c r="C89" s="148">
        <v>11</v>
      </c>
      <c r="D89" s="169">
        <f t="shared" si="38"/>
        <v>0</v>
      </c>
      <c r="E89" s="103">
        <f>IF($C89&lt;=$C$32,E88,0)</f>
        <v>0</v>
      </c>
      <c r="F89" s="103">
        <f t="shared" ref="F89:K91" si="40">IF($C89&lt;=$D$1,F88,0)</f>
        <v>0</v>
      </c>
      <c r="G89" s="170">
        <f t="shared" si="40"/>
        <v>0</v>
      </c>
      <c r="H89" s="169">
        <f t="shared" si="40"/>
        <v>0</v>
      </c>
      <c r="I89" s="103">
        <f t="shared" si="40"/>
        <v>0</v>
      </c>
      <c r="J89" s="103">
        <f t="shared" si="40"/>
        <v>0</v>
      </c>
      <c r="K89" s="103">
        <f t="shared" si="40"/>
        <v>0</v>
      </c>
      <c r="L89" s="103">
        <f t="shared" si="39"/>
        <v>0</v>
      </c>
      <c r="M89" s="169">
        <f t="shared" si="39"/>
        <v>0</v>
      </c>
      <c r="N89" s="103">
        <f>IF($C89&lt;=$D$1,N88,0)</f>
        <v>0</v>
      </c>
      <c r="O89" s="83"/>
      <c r="P89" s="80"/>
      <c r="Q89" s="204"/>
      <c r="R89" s="263">
        <f t="shared" si="35"/>
        <v>0</v>
      </c>
      <c r="S89" s="264">
        <f t="shared" si="35"/>
        <v>0</v>
      </c>
      <c r="T89" s="265">
        <f t="shared" si="35"/>
        <v>0</v>
      </c>
      <c r="U89" s="265">
        <f t="shared" si="36"/>
        <v>0</v>
      </c>
      <c r="V89" s="14"/>
      <c r="W89" s="15"/>
      <c r="X89" s="1"/>
    </row>
    <row r="90" spans="2:25" s="2" customFormat="1" ht="16.8" x14ac:dyDescent="0.2">
      <c r="B90" s="111"/>
      <c r="C90" s="148">
        <v>12</v>
      </c>
      <c r="D90" s="169">
        <f t="shared" si="38"/>
        <v>0</v>
      </c>
      <c r="E90" s="103">
        <f>IF($C90&lt;=$C$32,E89,0)</f>
        <v>0</v>
      </c>
      <c r="F90" s="103">
        <f t="shared" si="40"/>
        <v>0</v>
      </c>
      <c r="G90" s="170">
        <f t="shared" si="40"/>
        <v>0</v>
      </c>
      <c r="H90" s="169">
        <f t="shared" si="40"/>
        <v>0</v>
      </c>
      <c r="I90" s="103">
        <f t="shared" si="40"/>
        <v>0</v>
      </c>
      <c r="J90" s="103">
        <f t="shared" si="40"/>
        <v>0</v>
      </c>
      <c r="K90" s="103">
        <f t="shared" si="40"/>
        <v>0</v>
      </c>
      <c r="L90" s="103">
        <f t="shared" si="39"/>
        <v>0</v>
      </c>
      <c r="M90" s="169">
        <f t="shared" si="39"/>
        <v>0</v>
      </c>
      <c r="N90" s="103">
        <f>IF($C90&lt;=$D$1,N89,0)</f>
        <v>0</v>
      </c>
      <c r="O90" s="103">
        <f>IF($C90&lt;=$D$1,O89,0)</f>
        <v>0</v>
      </c>
      <c r="P90" s="83"/>
      <c r="Q90" s="204"/>
      <c r="R90" s="263">
        <f t="shared" si="35"/>
        <v>0</v>
      </c>
      <c r="S90" s="264">
        <f t="shared" si="35"/>
        <v>0</v>
      </c>
      <c r="T90" s="265">
        <f t="shared" si="35"/>
        <v>0</v>
      </c>
      <c r="U90" s="265">
        <f t="shared" si="36"/>
        <v>0</v>
      </c>
      <c r="V90" s="14"/>
      <c r="W90" s="14"/>
      <c r="X90" s="1"/>
    </row>
    <row r="91" spans="2:25" s="2" customFormat="1" ht="17.399999999999999" thickBot="1" x14ac:dyDescent="0.25">
      <c r="B91" s="111"/>
      <c r="C91" s="148">
        <v>13</v>
      </c>
      <c r="D91" s="169">
        <f t="shared" si="38"/>
        <v>0</v>
      </c>
      <c r="E91" s="103">
        <f>IF($C91&lt;=$C$32,E90,0)</f>
        <v>0</v>
      </c>
      <c r="F91" s="103">
        <f t="shared" si="40"/>
        <v>0</v>
      </c>
      <c r="G91" s="170">
        <f t="shared" si="40"/>
        <v>0</v>
      </c>
      <c r="H91" s="169">
        <f t="shared" si="40"/>
        <v>0</v>
      </c>
      <c r="I91" s="103">
        <f t="shared" si="40"/>
        <v>0</v>
      </c>
      <c r="J91" s="103">
        <f t="shared" si="40"/>
        <v>0</v>
      </c>
      <c r="K91" s="103">
        <f t="shared" si="40"/>
        <v>0</v>
      </c>
      <c r="L91" s="103">
        <f t="shared" si="39"/>
        <v>0</v>
      </c>
      <c r="M91" s="169">
        <f t="shared" si="39"/>
        <v>0</v>
      </c>
      <c r="N91" s="103">
        <f>IF($C91&lt;=$D$1,N90,0)</f>
        <v>0</v>
      </c>
      <c r="O91" s="103">
        <f>IF($C91&lt;=$D$1,O90,0)</f>
        <v>0</v>
      </c>
      <c r="P91" s="103">
        <f>IF($C91&lt;=$D$1,P90,0)</f>
        <v>0</v>
      </c>
      <c r="Q91" s="206"/>
      <c r="R91" s="263">
        <f t="shared" si="35"/>
        <v>0</v>
      </c>
      <c r="S91" s="264">
        <f t="shared" si="35"/>
        <v>0</v>
      </c>
      <c r="T91" s="265">
        <f t="shared" si="35"/>
        <v>0</v>
      </c>
      <c r="U91" s="265">
        <f t="shared" si="36"/>
        <v>0</v>
      </c>
      <c r="V91" s="14"/>
      <c r="W91" s="14"/>
      <c r="X91" s="1"/>
    </row>
    <row r="92" spans="2:25" s="2" customFormat="1" ht="16.8" x14ac:dyDescent="0.2">
      <c r="B92" s="310" t="s">
        <v>7</v>
      </c>
      <c r="C92" s="311">
        <v>0</v>
      </c>
      <c r="D92" s="171">
        <f>INDEX($D$46:$D$58,MATCH($D$1,$C$46:$C$58,0))</f>
        <v>0</v>
      </c>
      <c r="E92" s="125">
        <f t="shared" ref="E92:U92" si="41">INDEX($D$46:$D$58,MATCH($D$1,$C$46:$C$58,0))</f>
        <v>0</v>
      </c>
      <c r="F92" s="125">
        <f t="shared" si="41"/>
        <v>0</v>
      </c>
      <c r="G92" s="172">
        <f t="shared" si="41"/>
        <v>0</v>
      </c>
      <c r="H92" s="171">
        <f t="shared" si="41"/>
        <v>0</v>
      </c>
      <c r="I92" s="125">
        <f t="shared" si="41"/>
        <v>0</v>
      </c>
      <c r="J92" s="125">
        <f t="shared" si="41"/>
        <v>0</v>
      </c>
      <c r="K92" s="125">
        <f t="shared" si="41"/>
        <v>0</v>
      </c>
      <c r="L92" s="125">
        <f t="shared" si="41"/>
        <v>0</v>
      </c>
      <c r="M92" s="171">
        <f t="shared" si="41"/>
        <v>0</v>
      </c>
      <c r="N92" s="125">
        <f t="shared" si="41"/>
        <v>0</v>
      </c>
      <c r="O92" s="125">
        <f t="shared" si="41"/>
        <v>0</v>
      </c>
      <c r="P92" s="125">
        <f t="shared" si="41"/>
        <v>0</v>
      </c>
      <c r="Q92" s="208">
        <f t="shared" si="41"/>
        <v>0</v>
      </c>
      <c r="R92" s="240">
        <f t="shared" si="41"/>
        <v>0</v>
      </c>
      <c r="S92" s="126">
        <f t="shared" si="41"/>
        <v>0</v>
      </c>
      <c r="T92" s="225">
        <f t="shared" si="41"/>
        <v>0</v>
      </c>
      <c r="U92" s="225">
        <f t="shared" si="41"/>
        <v>0</v>
      </c>
      <c r="V92" s="20"/>
      <c r="W92" s="20"/>
      <c r="X92" s="1"/>
    </row>
    <row r="93" spans="2:25" s="2" customFormat="1" ht="16.5" customHeight="1" x14ac:dyDescent="0.2">
      <c r="B93" s="315" t="s">
        <v>8</v>
      </c>
      <c r="C93" s="319">
        <v>0</v>
      </c>
      <c r="D93" s="173">
        <f>IF(D$9&lt;=$D$2,D92-D76,0)</f>
        <v>0</v>
      </c>
      <c r="E93" s="85">
        <f t="shared" ref="E93:U93" si="42">IF(E$9&lt;=$D$2,E92-E76,0)</f>
        <v>0</v>
      </c>
      <c r="F93" s="85">
        <f t="shared" si="42"/>
        <v>0</v>
      </c>
      <c r="G93" s="174">
        <f t="shared" si="42"/>
        <v>0</v>
      </c>
      <c r="H93" s="173">
        <f t="shared" si="42"/>
        <v>0</v>
      </c>
      <c r="I93" s="85">
        <f t="shared" si="42"/>
        <v>0</v>
      </c>
      <c r="J93" s="85">
        <f t="shared" si="42"/>
        <v>0</v>
      </c>
      <c r="K93" s="85">
        <f t="shared" si="42"/>
        <v>0</v>
      </c>
      <c r="L93" s="85">
        <f t="shared" si="42"/>
        <v>0</v>
      </c>
      <c r="M93" s="85">
        <f>IF(M$9&lt;=$D$2,M92-M76,0)</f>
        <v>0</v>
      </c>
      <c r="N93" s="85">
        <f>IF(N$9&lt;=$D$2,N92-N76,0)</f>
        <v>0</v>
      </c>
      <c r="O93" s="85">
        <f>IF(O$9&lt;=$D$2,O92-O76,0)</f>
        <v>0</v>
      </c>
      <c r="P93" s="85">
        <f>IF(P$9&lt;=$D$2,P92-P76,0)</f>
        <v>0</v>
      </c>
      <c r="Q93" s="210">
        <f>IF(Q$9&lt;=$D$2,Q92-Q76,0)</f>
        <v>0</v>
      </c>
      <c r="R93" s="241">
        <f t="shared" si="42"/>
        <v>0</v>
      </c>
      <c r="S93" s="86">
        <f t="shared" si="42"/>
        <v>0</v>
      </c>
      <c r="T93" s="226">
        <f t="shared" si="42"/>
        <v>0</v>
      </c>
      <c r="U93" s="226">
        <f t="shared" si="42"/>
        <v>0</v>
      </c>
      <c r="V93" s="21"/>
      <c r="W93" s="21"/>
      <c r="X93" s="1"/>
    </row>
    <row r="94" spans="2:25" s="2" customFormat="1" ht="17.25" customHeight="1" thickBot="1" x14ac:dyDescent="0.25">
      <c r="B94" s="317" t="s">
        <v>9</v>
      </c>
      <c r="C94" s="318">
        <v>0</v>
      </c>
      <c r="D94" s="175">
        <f>IF($D$2&lt;D$9,0,IF(AND(D76=0,D92=0),1,IF(AND(D76=0,D92&gt;0),2,IF(D92&lt;0,0,(D92/D76)))))</f>
        <v>1</v>
      </c>
      <c r="E94" s="127">
        <f t="shared" ref="E94:U94" si="43">IF($D$2&lt;E$9,0,IF(AND(E76=0,E92=0),1,IF(AND(E76=0,E92&gt;0),2,IF(E92&lt;0,0,(E92/E76)))))</f>
        <v>1</v>
      </c>
      <c r="F94" s="127">
        <f t="shared" si="43"/>
        <v>1</v>
      </c>
      <c r="G94" s="176">
        <f t="shared" si="43"/>
        <v>1</v>
      </c>
      <c r="H94" s="175">
        <f t="shared" si="43"/>
        <v>1</v>
      </c>
      <c r="I94" s="127">
        <f t="shared" si="43"/>
        <v>1</v>
      </c>
      <c r="J94" s="127">
        <f t="shared" si="43"/>
        <v>1</v>
      </c>
      <c r="K94" s="127">
        <f t="shared" si="43"/>
        <v>1</v>
      </c>
      <c r="L94" s="127">
        <f t="shared" si="43"/>
        <v>1</v>
      </c>
      <c r="M94" s="175">
        <f>IF($D$2&lt;M$9,0,IF(AND(M76=0,M92=0),1,IF(AND(M76=0,M92&gt;0),2,IF(M92&lt;0,0,(M92/M76)))))</f>
        <v>1</v>
      </c>
      <c r="N94" s="127">
        <f>IF($D$2&lt;N$9,0,IF(AND(N76=0,N92=0),1,IF(AND(N76=0,N92&gt;0),2,IF(N92&lt;0,0,(N92/N76)))))</f>
        <v>1</v>
      </c>
      <c r="O94" s="127">
        <f>IF($D$2&lt;O$9,0,IF(AND(O76=0,O92=0),1,IF(AND(O76=0,O92&gt;0),2,IF(O92&lt;0,0,(O92/O76)))))</f>
        <v>0</v>
      </c>
      <c r="P94" s="127">
        <f>IF($D$2&lt;P$9,0,IF(AND(P76=0,P92=0),1,IF(AND(P76=0,P92&gt;0),2,IF(P92&lt;0,0,(P92/P76)))))</f>
        <v>0</v>
      </c>
      <c r="Q94" s="212">
        <f>IF($D$2&lt;Q$9,0,IF(AND(Q76=0,Q92=0),1,IF(AND(Q76=0,Q92&gt;0),2,IF(Q92&lt;0,0,(Q92/Q76)))))</f>
        <v>0</v>
      </c>
      <c r="R94" s="242">
        <f t="shared" si="43"/>
        <v>1</v>
      </c>
      <c r="S94" s="128">
        <f t="shared" si="43"/>
        <v>1</v>
      </c>
      <c r="T94" s="227">
        <f t="shared" si="43"/>
        <v>1</v>
      </c>
      <c r="U94" s="227">
        <f t="shared" si="43"/>
        <v>0</v>
      </c>
      <c r="V94" s="22"/>
      <c r="W94" s="22"/>
      <c r="X94" s="1"/>
    </row>
    <row r="95" spans="2:25" s="2" customFormat="1" ht="16.5" customHeight="1" x14ac:dyDescent="0.2">
      <c r="B95" s="129" t="str">
        <f>"Week "&amp;$D$1&amp;" View"</f>
        <v>Week 10 View</v>
      </c>
      <c r="C95" s="149"/>
      <c r="D95" s="177">
        <f>INDEX(D79:D91,MATCH($D$1,$C$13:$C$25,0))</f>
        <v>0</v>
      </c>
      <c r="E95" s="91">
        <f t="shared" ref="E95:U95" si="44">INDEX(E79:E91,MATCH($D$1,$C$13:$C$25,0))</f>
        <v>0</v>
      </c>
      <c r="F95" s="91">
        <f t="shared" si="44"/>
        <v>0</v>
      </c>
      <c r="G95" s="178">
        <f t="shared" si="44"/>
        <v>0</v>
      </c>
      <c r="H95" s="281">
        <f t="shared" si="44"/>
        <v>0</v>
      </c>
      <c r="I95" s="91">
        <f t="shared" si="44"/>
        <v>0</v>
      </c>
      <c r="J95" s="91">
        <f t="shared" si="44"/>
        <v>0</v>
      </c>
      <c r="K95" s="91">
        <f t="shared" si="44"/>
        <v>0</v>
      </c>
      <c r="L95" s="91">
        <f t="shared" si="44"/>
        <v>0</v>
      </c>
      <c r="M95" s="177">
        <f>INDEX(M79:M91,MATCH($D$1,$C$13:$C$25,0))</f>
        <v>0</v>
      </c>
      <c r="N95" s="91">
        <f>INDEX(N79:N91,MATCH($D$1,$C$13:$C$25,0))</f>
        <v>0</v>
      </c>
      <c r="O95" s="91">
        <f>INDEX(O79:O91,MATCH($D$1,$C$13:$C$25,0))</f>
        <v>0</v>
      </c>
      <c r="P95" s="91">
        <f>INDEX(P79:P91,MATCH($D$1,$C$13:$C$25,0))</f>
        <v>0</v>
      </c>
      <c r="Q95" s="214">
        <f>INDEX(Q79:Q91,MATCH($D$1,$C$13:$C$25,0))</f>
        <v>0</v>
      </c>
      <c r="R95" s="243">
        <f t="shared" si="44"/>
        <v>0</v>
      </c>
      <c r="S95" s="131">
        <f t="shared" si="44"/>
        <v>0</v>
      </c>
      <c r="T95" s="244">
        <f t="shared" si="44"/>
        <v>0</v>
      </c>
      <c r="U95" s="228">
        <f t="shared" si="44"/>
        <v>0</v>
      </c>
      <c r="V95" s="23"/>
      <c r="W95" s="23"/>
      <c r="X95" s="1"/>
    </row>
    <row r="96" spans="2:25" s="2" customFormat="1" ht="16.5" customHeight="1" thickBot="1" x14ac:dyDescent="0.25">
      <c r="B96" s="132" t="s">
        <v>23</v>
      </c>
      <c r="C96" s="150"/>
      <c r="D96" s="179">
        <f>IFERROR(D95/$R95,0)</f>
        <v>0</v>
      </c>
      <c r="E96" s="133">
        <f>IFERROR(E95/$R95,0)</f>
        <v>0</v>
      </c>
      <c r="F96" s="133">
        <f>IFERROR(F95/$R95,0)</f>
        <v>0</v>
      </c>
      <c r="G96" s="189">
        <f>IFERROR(G95/$R95,0)</f>
        <v>0</v>
      </c>
      <c r="H96" s="188">
        <f>IFERROR(H95/$R95,0)</f>
        <v>0</v>
      </c>
      <c r="I96" s="279">
        <f t="shared" ref="I96:Q96" si="45">IFERROR(I95/$S95,0)</f>
        <v>0</v>
      </c>
      <c r="J96" s="133">
        <f t="shared" si="45"/>
        <v>0</v>
      </c>
      <c r="K96" s="133">
        <f t="shared" si="45"/>
        <v>0</v>
      </c>
      <c r="L96" s="133">
        <f t="shared" si="45"/>
        <v>0</v>
      </c>
      <c r="M96" s="179">
        <f t="shared" si="45"/>
        <v>0</v>
      </c>
      <c r="N96" s="133">
        <f t="shared" si="45"/>
        <v>0</v>
      </c>
      <c r="O96" s="133">
        <f t="shared" si="45"/>
        <v>0</v>
      </c>
      <c r="P96" s="133">
        <f t="shared" si="45"/>
        <v>0</v>
      </c>
      <c r="Q96" s="216">
        <f t="shared" si="45"/>
        <v>0</v>
      </c>
      <c r="R96" s="179">
        <f>IFERROR(R95/$U95,0)</f>
        <v>0</v>
      </c>
      <c r="S96" s="133">
        <f>IFERROR(S95/$U95,0)</f>
        <v>0</v>
      </c>
      <c r="T96" s="189">
        <f>IFERROR(T95/$U95,0)</f>
        <v>0</v>
      </c>
      <c r="U96" s="229"/>
      <c r="V96" s="23"/>
      <c r="W96" s="23"/>
      <c r="X96" s="1"/>
    </row>
    <row r="97" spans="1:24" s="2" customFormat="1" ht="17.25" customHeight="1" thickBot="1" x14ac:dyDescent="0.25">
      <c r="B97" s="135" t="s">
        <v>24</v>
      </c>
      <c r="C97" s="151"/>
      <c r="D97" s="180"/>
      <c r="E97" s="136"/>
      <c r="F97" s="136"/>
      <c r="G97" s="283"/>
      <c r="H97" s="282"/>
      <c r="I97" s="136"/>
      <c r="J97" s="136"/>
      <c r="K97" s="136"/>
      <c r="L97" s="278"/>
      <c r="M97" s="282"/>
      <c r="N97" s="136"/>
      <c r="O97" s="136"/>
      <c r="P97" s="136"/>
      <c r="Q97" s="218"/>
      <c r="R97" s="245"/>
      <c r="S97" s="137"/>
      <c r="T97" s="246"/>
      <c r="U97" s="138"/>
      <c r="V97" s="22"/>
      <c r="W97" s="22"/>
      <c r="X97" s="1"/>
    </row>
    <row r="98" spans="1:24" s="2" customFormat="1" ht="16.8" outlineLevel="1" x14ac:dyDescent="0.2">
      <c r="B98" s="310" t="s">
        <v>10</v>
      </c>
      <c r="C98" s="311">
        <v>0</v>
      </c>
      <c r="D98" s="171">
        <f>IF(D$9&lt;=$D$2,D92,0)</f>
        <v>0</v>
      </c>
      <c r="E98" s="125">
        <f>IF(E$9&lt;=$D$2,E92+D98,0)</f>
        <v>0</v>
      </c>
      <c r="F98" s="125">
        <f t="shared" ref="F98:M98" si="46">IF(F$9&lt;=$D$2,F92+E98,0)</f>
        <v>0</v>
      </c>
      <c r="G98" s="172">
        <f t="shared" si="46"/>
        <v>0</v>
      </c>
      <c r="H98" s="171">
        <f t="shared" si="46"/>
        <v>0</v>
      </c>
      <c r="I98" s="125">
        <f t="shared" si="46"/>
        <v>0</v>
      </c>
      <c r="J98" s="125">
        <f t="shared" si="46"/>
        <v>0</v>
      </c>
      <c r="K98" s="125">
        <f t="shared" si="46"/>
        <v>0</v>
      </c>
      <c r="L98" s="125">
        <f t="shared" si="46"/>
        <v>0</v>
      </c>
      <c r="M98" s="171">
        <f t="shared" si="46"/>
        <v>0</v>
      </c>
      <c r="N98" s="125">
        <f>IF(N$9&lt;=$D$2,N92+M98,0)</f>
        <v>0</v>
      </c>
      <c r="O98" s="125">
        <f>IF(O$9&lt;=$D$2,O92+N98,0)</f>
        <v>0</v>
      </c>
      <c r="P98" s="125">
        <f>IF(P$9&lt;=$D$2,P92+O98,0)</f>
        <v>0</v>
      </c>
      <c r="Q98" s="208">
        <f>IF(Q$9&lt;=$D$2,Q92+P98,0)</f>
        <v>0</v>
      </c>
      <c r="R98" s="247">
        <f>IFERROR(INDEX(R$13:R$25,$D$1,0)/INDEX($U$13:$U$25,$D$1,0),0)</f>
        <v>0</v>
      </c>
      <c r="S98" s="140">
        <f>IFERROR(INDEX(S$13:S$25,$D$1,0)/INDEX($U$13:$U$25,$D$1,0),0)</f>
        <v>0</v>
      </c>
      <c r="T98" s="248">
        <f>IFERROR(INDEX(T$13:T$25,$D$1,0)/INDEX($U$13:$U$25,$D$1,0),0)</f>
        <v>0</v>
      </c>
      <c r="U98" s="230" t="s">
        <v>11</v>
      </c>
      <c r="V98"/>
      <c r="W98"/>
      <c r="X98" s="1"/>
    </row>
    <row r="99" spans="1:24" s="2" customFormat="1" ht="16.5" customHeight="1" outlineLevel="1" x14ac:dyDescent="0.2">
      <c r="B99" s="315" t="s">
        <v>12</v>
      </c>
      <c r="C99" s="316">
        <v>0</v>
      </c>
      <c r="D99" s="173">
        <f>IF(D$27=0,0,IF(D$9&lt;=$D$2,E98-D77,E98-D77))</f>
        <v>0</v>
      </c>
      <c r="E99" s="85">
        <f t="shared" ref="E99:K99" si="47">IF(E$27=0,0,IF(E$9&lt;=$D$2,F98-E77,F98-E77))</f>
        <v>0</v>
      </c>
      <c r="F99" s="85">
        <f t="shared" si="47"/>
        <v>0</v>
      </c>
      <c r="G99" s="174">
        <f t="shared" si="47"/>
        <v>0</v>
      </c>
      <c r="H99" s="173">
        <f t="shared" si="47"/>
        <v>0</v>
      </c>
      <c r="I99" s="85">
        <f t="shared" si="47"/>
        <v>0</v>
      </c>
      <c r="J99" s="85">
        <f t="shared" si="47"/>
        <v>0</v>
      </c>
      <c r="K99" s="85">
        <f t="shared" si="47"/>
        <v>0</v>
      </c>
      <c r="L99" s="85">
        <f t="shared" ref="L99:Q99" si="48">IF(L$27=0,0,IF(L$9&lt;=$D$2,N98-L77,N98-L77))</f>
        <v>0</v>
      </c>
      <c r="M99" s="173">
        <f t="shared" si="48"/>
        <v>0</v>
      </c>
      <c r="N99" s="85">
        <f t="shared" si="48"/>
        <v>0</v>
      </c>
      <c r="O99" s="85">
        <f t="shared" si="48"/>
        <v>0</v>
      </c>
      <c r="P99" s="85">
        <f t="shared" si="48"/>
        <v>0</v>
      </c>
      <c r="Q99" s="210">
        <f t="shared" si="48"/>
        <v>0</v>
      </c>
      <c r="R99" s="249">
        <f t="shared" ref="R99:T100" si="49">R66</f>
        <v>0</v>
      </c>
      <c r="S99" s="89">
        <f t="shared" si="49"/>
        <v>0</v>
      </c>
      <c r="T99" s="250">
        <f t="shared" si="49"/>
        <v>0</v>
      </c>
      <c r="U99" s="231" t="s">
        <v>13</v>
      </c>
      <c r="V99" s="25"/>
      <c r="W99" s="25"/>
      <c r="X99" s="1"/>
    </row>
    <row r="100" spans="1:24" ht="17.399999999999999" thickBot="1" x14ac:dyDescent="0.25">
      <c r="B100" s="317" t="s">
        <v>9</v>
      </c>
      <c r="C100" s="318">
        <v>0</v>
      </c>
      <c r="D100" s="175">
        <f>IF($D$2&lt;D$9,0,IF(AND(D77=0,D98=0),1,IF(AND(D77=0,D98&gt;0),2,IF(D98&lt;0,0,(D98/D77)))))</f>
        <v>1</v>
      </c>
      <c r="E100" s="127">
        <f t="shared" ref="E100:K100" si="50">IF($D$2&lt;E$9,0,IF(AND(E77=0,E98=0),1,IF(AND(E77=0,E98&gt;0),2,IF(E98&lt;0,0,(E98/E77)))))</f>
        <v>1</v>
      </c>
      <c r="F100" s="127">
        <f t="shared" si="50"/>
        <v>1</v>
      </c>
      <c r="G100" s="176">
        <f t="shared" si="50"/>
        <v>1</v>
      </c>
      <c r="H100" s="175">
        <f t="shared" si="50"/>
        <v>1</v>
      </c>
      <c r="I100" s="127">
        <f t="shared" si="50"/>
        <v>1</v>
      </c>
      <c r="J100" s="127">
        <f t="shared" si="50"/>
        <v>1</v>
      </c>
      <c r="K100" s="127">
        <f t="shared" si="50"/>
        <v>1</v>
      </c>
      <c r="L100" s="127">
        <f t="shared" ref="L100:Q100" si="51">IF($D$2&lt;L$9,0,IF(AND(L77=0,L98=0),1,IF(AND(L77=0,L98&gt;0),2,IF(L98&lt;0,0,(L98/L77)))))</f>
        <v>1</v>
      </c>
      <c r="M100" s="175">
        <f t="shared" si="51"/>
        <v>1</v>
      </c>
      <c r="N100" s="127">
        <f t="shared" si="51"/>
        <v>1</v>
      </c>
      <c r="O100" s="127">
        <f t="shared" si="51"/>
        <v>0</v>
      </c>
      <c r="P100" s="127">
        <f t="shared" si="51"/>
        <v>0</v>
      </c>
      <c r="Q100" s="212">
        <f t="shared" si="51"/>
        <v>0</v>
      </c>
      <c r="R100" s="251">
        <f t="shared" si="49"/>
        <v>0</v>
      </c>
      <c r="S100" s="141">
        <f t="shared" si="49"/>
        <v>0</v>
      </c>
      <c r="T100" s="252">
        <f t="shared" si="49"/>
        <v>0</v>
      </c>
      <c r="U100" s="232" t="s">
        <v>14</v>
      </c>
      <c r="V100" s="28"/>
      <c r="W100" s="28"/>
    </row>
    <row r="101" spans="1:24" customFormat="1" ht="16.8" outlineLevel="1" x14ac:dyDescent="0.2">
      <c r="A101" s="1"/>
      <c r="B101" s="139" t="str">
        <f>B68</f>
        <v>Q1Fy2122</v>
      </c>
      <c r="C101" s="156"/>
      <c r="D101" s="182"/>
      <c r="E101" s="87"/>
      <c r="F101" s="87"/>
      <c r="G101" s="88"/>
      <c r="H101" s="182"/>
      <c r="I101" s="87"/>
      <c r="J101" s="87"/>
      <c r="K101" s="87"/>
      <c r="L101" s="87"/>
      <c r="M101" s="182"/>
      <c r="N101" s="87"/>
      <c r="O101" s="87"/>
      <c r="P101" s="87"/>
      <c r="Q101" s="220"/>
      <c r="R101" s="253"/>
      <c r="S101" s="90"/>
      <c r="T101" s="233"/>
      <c r="U101" s="233"/>
    </row>
    <row r="102" spans="1:24" ht="17.399999999999999" thickBot="1" x14ac:dyDescent="0.25">
      <c r="B102" s="255" t="str">
        <f>B69</f>
        <v>Q2Fy2021</v>
      </c>
      <c r="C102" s="152"/>
      <c r="D102" s="183"/>
      <c r="E102" s="114"/>
      <c r="F102" s="114"/>
      <c r="G102" s="115"/>
      <c r="H102" s="183"/>
      <c r="I102" s="114"/>
      <c r="J102" s="114"/>
      <c r="K102" s="114"/>
      <c r="L102" s="114"/>
      <c r="M102" s="183"/>
      <c r="N102" s="108"/>
      <c r="O102" s="108"/>
      <c r="P102" s="108"/>
      <c r="Q102" s="222"/>
      <c r="R102" s="254"/>
      <c r="S102" s="116"/>
      <c r="T102" s="234"/>
      <c r="U102" s="234"/>
      <c r="V102" s="28"/>
      <c r="W102" s="28"/>
    </row>
    <row r="103" spans="1:24" ht="16.8" x14ac:dyDescent="0.2">
      <c r="E103" s="36"/>
    </row>
    <row r="129" spans="4:16" ht="16.5" customHeight="1" x14ac:dyDescent="0.2"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</row>
  </sheetData>
  <mergeCells count="33">
    <mergeCell ref="B94:C94"/>
    <mergeCell ref="B98:C98"/>
    <mergeCell ref="B99:C99"/>
    <mergeCell ref="B100:C100"/>
    <mergeCell ref="R72:R73"/>
    <mergeCell ref="S72:S73"/>
    <mergeCell ref="T72:T73"/>
    <mergeCell ref="U72:U73"/>
    <mergeCell ref="B92:C92"/>
    <mergeCell ref="B93:C93"/>
    <mergeCell ref="B71:U71"/>
    <mergeCell ref="B38:U38"/>
    <mergeCell ref="R39:R40"/>
    <mergeCell ref="S39:S40"/>
    <mergeCell ref="T39:T40"/>
    <mergeCell ref="U39:U40"/>
    <mergeCell ref="B59:C59"/>
    <mergeCell ref="B60:C60"/>
    <mergeCell ref="B61:C61"/>
    <mergeCell ref="B65:C65"/>
    <mergeCell ref="B66:C66"/>
    <mergeCell ref="B67:C67"/>
    <mergeCell ref="B34:C34"/>
    <mergeCell ref="B5:U5"/>
    <mergeCell ref="R6:R7"/>
    <mergeCell ref="S6:S7"/>
    <mergeCell ref="T6:T7"/>
    <mergeCell ref="U6:U7"/>
    <mergeCell ref="B26:C26"/>
    <mergeCell ref="B27:C27"/>
    <mergeCell ref="B28:C28"/>
    <mergeCell ref="B32:C32"/>
    <mergeCell ref="B33:C33"/>
  </mergeCells>
  <conditionalFormatting sqref="D12:D13">
    <cfRule type="expression" dxfId="754" priority="95" stopIfTrue="1">
      <formula>$C12=D$7</formula>
    </cfRule>
  </conditionalFormatting>
  <conditionalFormatting sqref="D13">
    <cfRule type="expression" dxfId="753" priority="93" stopIfTrue="1">
      <formula>$C13=D$7</formula>
    </cfRule>
    <cfRule type="expression" dxfId="752" priority="94" stopIfTrue="1">
      <formula>$C13&lt;D$7</formula>
    </cfRule>
    <cfRule type="expression" dxfId="751" priority="96" stopIfTrue="1">
      <formula>$C13&lt;D$7</formula>
    </cfRule>
  </conditionalFormatting>
  <conditionalFormatting sqref="D14">
    <cfRule type="expression" dxfId="750" priority="1468" stopIfTrue="1">
      <formula>$C14&lt;D$7</formula>
    </cfRule>
    <cfRule type="expression" dxfId="749" priority="1467" stopIfTrue="1">
      <formula>$C14=D$7</formula>
    </cfRule>
    <cfRule type="expression" dxfId="748" priority="1466" stopIfTrue="1">
      <formula>$C14&lt;D$7</formula>
    </cfRule>
    <cfRule type="expression" dxfId="747" priority="1465" stopIfTrue="1">
      <formula>$C14=D$7</formula>
    </cfRule>
    <cfRule type="expression" dxfId="746" priority="1464" stopIfTrue="1">
      <formula>$C14&lt;D$7</formula>
    </cfRule>
    <cfRule type="expression" dxfId="745" priority="1463" stopIfTrue="1">
      <formula>$C14=D$7</formula>
    </cfRule>
  </conditionalFormatting>
  <conditionalFormatting sqref="D14:D15">
    <cfRule type="expression" dxfId="744" priority="193" stopIfTrue="1">
      <formula>$C14=D$7</formula>
    </cfRule>
    <cfRule type="expression" dxfId="743" priority="194" stopIfTrue="1">
      <formula>$C14&lt;D$7</formula>
    </cfRule>
  </conditionalFormatting>
  <conditionalFormatting sqref="D15">
    <cfRule type="expression" dxfId="742" priority="189" stopIfTrue="1">
      <formula>$C15=D$7</formula>
    </cfRule>
    <cfRule type="expression" dxfId="741" priority="191" stopIfTrue="1">
      <formula>$C15=D$7</formula>
    </cfRule>
    <cfRule type="expression" dxfId="740" priority="192" stopIfTrue="1">
      <formula>$C15&lt;D$7</formula>
    </cfRule>
    <cfRule type="expression" dxfId="739" priority="190" stopIfTrue="1">
      <formula>$C15&lt;D$7</formula>
    </cfRule>
  </conditionalFormatting>
  <conditionalFormatting sqref="D16">
    <cfRule type="expression" dxfId="738" priority="206" stopIfTrue="1">
      <formula>$C16&lt;D$7</formula>
    </cfRule>
    <cfRule type="expression" dxfId="737" priority="207" stopIfTrue="1">
      <formula>$C16=D$7</formula>
    </cfRule>
    <cfRule type="expression" dxfId="736" priority="208" stopIfTrue="1">
      <formula>$C16&lt;D$7</formula>
    </cfRule>
    <cfRule type="expression" dxfId="735" priority="209" stopIfTrue="1">
      <formula>$C16=D$7</formula>
    </cfRule>
    <cfRule type="expression" dxfId="734" priority="210" stopIfTrue="1">
      <formula>$C16&lt;D$7</formula>
    </cfRule>
    <cfRule type="expression" dxfId="733" priority="205" stopIfTrue="1">
      <formula>$C16=D$7</formula>
    </cfRule>
  </conditionalFormatting>
  <conditionalFormatting sqref="D17">
    <cfRule type="expression" dxfId="732" priority="227" stopIfTrue="1">
      <formula>$C17=D$7</formula>
    </cfRule>
    <cfRule type="expression" dxfId="731" priority="230" stopIfTrue="1">
      <formula>$C17&lt;D$7</formula>
    </cfRule>
    <cfRule type="expression" dxfId="730" priority="229" stopIfTrue="1">
      <formula>$C17=D$7</formula>
    </cfRule>
    <cfRule type="expression" dxfId="729" priority="228" stopIfTrue="1">
      <formula>$C17&lt;D$7</formula>
    </cfRule>
    <cfRule type="expression" dxfId="728" priority="225" stopIfTrue="1">
      <formula>$C17=D$7</formula>
    </cfRule>
    <cfRule type="expression" dxfId="727" priority="226" stopIfTrue="1">
      <formula>$C17&lt;D$7</formula>
    </cfRule>
  </conditionalFormatting>
  <conditionalFormatting sqref="D18">
    <cfRule type="expression" dxfId="726" priority="251" stopIfTrue="1">
      <formula>$C18=D$7</formula>
    </cfRule>
    <cfRule type="expression" dxfId="725" priority="250" stopIfTrue="1">
      <formula>$C18&lt;D$7</formula>
    </cfRule>
    <cfRule type="expression" dxfId="724" priority="249" stopIfTrue="1">
      <formula>$C18=D$7</formula>
    </cfRule>
    <cfRule type="expression" dxfId="723" priority="253" stopIfTrue="1">
      <formula>$C18=D$7</formula>
    </cfRule>
    <cfRule type="expression" dxfId="722" priority="252" stopIfTrue="1">
      <formula>$C18&lt;D$7</formula>
    </cfRule>
    <cfRule type="expression" dxfId="721" priority="254" stopIfTrue="1">
      <formula>$C18&lt;D$7</formula>
    </cfRule>
  </conditionalFormatting>
  <conditionalFormatting sqref="D19">
    <cfRule type="expression" dxfId="720" priority="282" stopIfTrue="1">
      <formula>$C19&lt;D$7</formula>
    </cfRule>
    <cfRule type="expression" dxfId="719" priority="281" stopIfTrue="1">
      <formula>$C19=D$7</formula>
    </cfRule>
    <cfRule type="expression" dxfId="718" priority="280" stopIfTrue="1">
      <formula>$C19&lt;D$7</formula>
    </cfRule>
    <cfRule type="expression" dxfId="717" priority="279" stopIfTrue="1">
      <formula>$C19=D$7</formula>
    </cfRule>
    <cfRule type="expression" dxfId="716" priority="278" stopIfTrue="1">
      <formula>$C19&lt;D$7</formula>
    </cfRule>
    <cfRule type="expression" dxfId="715" priority="277" stopIfTrue="1">
      <formula>$C19=D$7</formula>
    </cfRule>
  </conditionalFormatting>
  <conditionalFormatting sqref="D20">
    <cfRule type="expression" dxfId="714" priority="314" stopIfTrue="1">
      <formula>$C20&lt;D$7</formula>
    </cfRule>
    <cfRule type="expression" dxfId="713" priority="313" stopIfTrue="1">
      <formula>$C20=D$7</formula>
    </cfRule>
    <cfRule type="expression" dxfId="712" priority="312" stopIfTrue="1">
      <formula>$C20&lt;D$7</formula>
    </cfRule>
    <cfRule type="expression" dxfId="711" priority="311" stopIfTrue="1">
      <formula>$C20=D$7</formula>
    </cfRule>
    <cfRule type="expression" dxfId="710" priority="310" stopIfTrue="1">
      <formula>$C20&lt;D$7</formula>
    </cfRule>
    <cfRule type="expression" dxfId="709" priority="309" stopIfTrue="1">
      <formula>$C20=D$7</formula>
    </cfRule>
  </conditionalFormatting>
  <conditionalFormatting sqref="D21">
    <cfRule type="expression" dxfId="708" priority="348" stopIfTrue="1">
      <formula>$C21&lt;D$7</formula>
    </cfRule>
    <cfRule type="expression" dxfId="707" priority="346" stopIfTrue="1">
      <formula>$C21&lt;D$7</formula>
    </cfRule>
    <cfRule type="expression" dxfId="706" priority="345" stopIfTrue="1">
      <formula>$C21=D$7</formula>
    </cfRule>
    <cfRule type="expression" dxfId="705" priority="347" stopIfTrue="1">
      <formula>$C21=D$7</formula>
    </cfRule>
  </conditionalFormatting>
  <conditionalFormatting sqref="D21:D22">
    <cfRule type="expression" dxfId="704" priority="350" stopIfTrue="1">
      <formula>$C21&lt;D$7</formula>
    </cfRule>
    <cfRule type="expression" dxfId="703" priority="349" stopIfTrue="1">
      <formula>$C21=D$7</formula>
    </cfRule>
  </conditionalFormatting>
  <conditionalFormatting sqref="D22">
    <cfRule type="expression" dxfId="702" priority="390" stopIfTrue="1">
      <formula>$C22&lt;D$7</formula>
    </cfRule>
    <cfRule type="expression" dxfId="701" priority="389" stopIfTrue="1">
      <formula>$C22=D$7</formula>
    </cfRule>
    <cfRule type="expression" dxfId="700" priority="388" stopIfTrue="1">
      <formula>$C22&lt;D$7</formula>
    </cfRule>
    <cfRule type="expression" dxfId="699" priority="387" stopIfTrue="1">
      <formula>$C22=D$7</formula>
    </cfRule>
  </conditionalFormatting>
  <conditionalFormatting sqref="D23">
    <cfRule type="expression" dxfId="698" priority="425" stopIfTrue="1">
      <formula>$C23=D$7</formula>
    </cfRule>
    <cfRule type="expression" dxfId="697" priority="426" stopIfTrue="1">
      <formula>$C23&lt;D$7</formula>
    </cfRule>
    <cfRule type="expression" dxfId="696" priority="427" stopIfTrue="1">
      <formula>$C23=D$7</formula>
    </cfRule>
    <cfRule type="expression" dxfId="695" priority="428" stopIfTrue="1">
      <formula>$C23&lt;D$7</formula>
    </cfRule>
  </conditionalFormatting>
  <conditionalFormatting sqref="D23:D24">
    <cfRule type="expression" dxfId="694" priority="430" stopIfTrue="1">
      <formula>$C23&lt;D$7</formula>
    </cfRule>
    <cfRule type="expression" dxfId="693" priority="429" stopIfTrue="1">
      <formula>$C23=D$7</formula>
    </cfRule>
  </conditionalFormatting>
  <conditionalFormatting sqref="D24">
    <cfRule type="expression" dxfId="692" priority="471" stopIfTrue="1">
      <formula>$C24=D$7</formula>
    </cfRule>
    <cfRule type="expression" dxfId="691" priority="472" stopIfTrue="1">
      <formula>$C24&lt;D$7</formula>
    </cfRule>
    <cfRule type="expression" dxfId="690" priority="470" stopIfTrue="1">
      <formula>$C24&lt;D$7</formula>
    </cfRule>
    <cfRule type="expression" dxfId="689" priority="469" stopIfTrue="1">
      <formula>$C24=D$7</formula>
    </cfRule>
  </conditionalFormatting>
  <conditionalFormatting sqref="D25">
    <cfRule type="expression" dxfId="688" priority="509" stopIfTrue="1">
      <formula>$C25=D$7</formula>
    </cfRule>
    <cfRule type="expression" dxfId="687" priority="514" stopIfTrue="1">
      <formula>$C25&lt;D$7</formula>
    </cfRule>
    <cfRule type="expression" dxfId="686" priority="513" stopIfTrue="1">
      <formula>$C25=D$7</formula>
    </cfRule>
    <cfRule type="expression" dxfId="685" priority="512" stopIfTrue="1">
      <formula>$C25&lt;D$7</formula>
    </cfRule>
    <cfRule type="expression" dxfId="684" priority="511" stopIfTrue="1">
      <formula>$C25=D$7</formula>
    </cfRule>
    <cfRule type="expression" dxfId="683" priority="510" stopIfTrue="1">
      <formula>$C25&lt;D$7</formula>
    </cfRule>
  </conditionalFormatting>
  <conditionalFormatting sqref="D45">
    <cfRule type="expression" dxfId="682" priority="1443" stopIfTrue="1">
      <formula>$C45=D$7</formula>
    </cfRule>
    <cfRule type="expression" dxfId="681" priority="1444" stopIfTrue="1">
      <formula>$C45&lt;D$7</formula>
    </cfRule>
  </conditionalFormatting>
  <conditionalFormatting sqref="D46">
    <cfRule type="cellIs" dxfId="680" priority="1393" operator="greaterThan">
      <formula>D45*120%</formula>
    </cfRule>
    <cfRule type="cellIs" dxfId="679" priority="1392" operator="lessThan">
      <formula>D45*95%</formula>
    </cfRule>
    <cfRule type="cellIs" dxfId="678" priority="1391" stopIfTrue="1" operator="equal">
      <formula>0</formula>
    </cfRule>
    <cfRule type="expression" priority="1390">
      <formula>$C46=D$5</formula>
    </cfRule>
    <cfRule type="cellIs" dxfId="677" priority="1394" operator="between">
      <formula>D45*0.95</formula>
      <formula>D45*1.2</formula>
    </cfRule>
  </conditionalFormatting>
  <conditionalFormatting sqref="D47">
    <cfRule type="expression" dxfId="676" priority="998" stopIfTrue="1">
      <formula>$C47&lt;D$7</formula>
    </cfRule>
    <cfRule type="expression" dxfId="675" priority="997" stopIfTrue="1">
      <formula>$C47=D$7</formula>
    </cfRule>
    <cfRule type="expression" dxfId="674" priority="992" stopIfTrue="1">
      <formula>$C47&lt;D$7</formula>
    </cfRule>
    <cfRule type="expression" dxfId="673" priority="993" stopIfTrue="1">
      <formula>$C47=D$7</formula>
    </cfRule>
    <cfRule type="expression" dxfId="672" priority="994" stopIfTrue="1">
      <formula>$C47&lt;D$7</formula>
    </cfRule>
    <cfRule type="expression" dxfId="671" priority="995" stopIfTrue="1">
      <formula>$C47=D$7</formula>
    </cfRule>
    <cfRule type="expression" dxfId="670" priority="996" stopIfTrue="1">
      <formula>$C47&lt;D$7</formula>
    </cfRule>
    <cfRule type="expression" dxfId="669" priority="991" stopIfTrue="1">
      <formula>$C47=D$7</formula>
    </cfRule>
  </conditionalFormatting>
  <conditionalFormatting sqref="D48">
    <cfRule type="expression" dxfId="668" priority="1008" stopIfTrue="1">
      <formula>$C48&lt;D$7</formula>
    </cfRule>
    <cfRule type="expression" dxfId="667" priority="1006" stopIfTrue="1">
      <formula>$C48&lt;D$7</formula>
    </cfRule>
    <cfRule type="expression" dxfId="666" priority="1005" stopIfTrue="1">
      <formula>$C48=D$7</formula>
    </cfRule>
    <cfRule type="expression" dxfId="665" priority="1010" stopIfTrue="1">
      <formula>$C48&lt;D$7</formula>
    </cfRule>
    <cfRule type="expression" dxfId="664" priority="1009" stopIfTrue="1">
      <formula>$C48=D$7</formula>
    </cfRule>
    <cfRule type="expression" dxfId="663" priority="1007" stopIfTrue="1">
      <formula>$C48=D$7</formula>
    </cfRule>
  </conditionalFormatting>
  <conditionalFormatting sqref="D49">
    <cfRule type="expression" dxfId="662" priority="1023" stopIfTrue="1">
      <formula>$C49=D$7</formula>
    </cfRule>
    <cfRule type="expression" dxfId="661" priority="1022" stopIfTrue="1">
      <formula>$C49&lt;D$7</formula>
    </cfRule>
    <cfRule type="expression" dxfId="660" priority="1021" stopIfTrue="1">
      <formula>$C49=D$7</formula>
    </cfRule>
    <cfRule type="expression" dxfId="659" priority="1024" stopIfTrue="1">
      <formula>$C49&lt;D$7</formula>
    </cfRule>
    <cfRule type="expression" dxfId="658" priority="1025" stopIfTrue="1">
      <formula>$C49=D$7</formula>
    </cfRule>
    <cfRule type="expression" dxfId="657" priority="1026" stopIfTrue="1">
      <formula>$C49&lt;D$7</formula>
    </cfRule>
  </conditionalFormatting>
  <conditionalFormatting sqref="D50">
    <cfRule type="expression" dxfId="656" priority="1045" stopIfTrue="1">
      <formula>$C50=D$7</formula>
    </cfRule>
    <cfRule type="expression" dxfId="655" priority="1046" stopIfTrue="1">
      <formula>$C50&lt;D$7</formula>
    </cfRule>
    <cfRule type="expression" dxfId="654" priority="1044" stopIfTrue="1">
      <formula>$C50&lt;D$7</formula>
    </cfRule>
    <cfRule type="expression" dxfId="653" priority="1043" stopIfTrue="1">
      <formula>$C50=D$7</formula>
    </cfRule>
    <cfRule type="expression" dxfId="652" priority="1041" stopIfTrue="1">
      <formula>$C50=D$7</formula>
    </cfRule>
    <cfRule type="expression" dxfId="651" priority="1042" stopIfTrue="1">
      <formula>$C50&lt;D$7</formula>
    </cfRule>
  </conditionalFormatting>
  <conditionalFormatting sqref="D51">
    <cfRule type="expression" dxfId="650" priority="1069" stopIfTrue="1">
      <formula>$C51=D$7</formula>
    </cfRule>
    <cfRule type="expression" dxfId="649" priority="1066" stopIfTrue="1">
      <formula>$C51&lt;D$7</formula>
    </cfRule>
    <cfRule type="expression" dxfId="648" priority="1067" stopIfTrue="1">
      <formula>$C51=D$7</formula>
    </cfRule>
    <cfRule type="expression" dxfId="647" priority="1070" stopIfTrue="1">
      <formula>$C51&lt;D$7</formula>
    </cfRule>
    <cfRule type="expression" dxfId="646" priority="1068" stopIfTrue="1">
      <formula>$C51&lt;D$7</formula>
    </cfRule>
    <cfRule type="expression" dxfId="645" priority="1065" stopIfTrue="1">
      <formula>$C51=D$7</formula>
    </cfRule>
  </conditionalFormatting>
  <conditionalFormatting sqref="D52">
    <cfRule type="expression" dxfId="644" priority="1098" stopIfTrue="1">
      <formula>$C52&lt;D$7</formula>
    </cfRule>
    <cfRule type="expression" dxfId="643" priority="1095" stopIfTrue="1">
      <formula>$C52=D$7</formula>
    </cfRule>
    <cfRule type="expression" dxfId="642" priority="1093" stopIfTrue="1">
      <formula>$C52=D$7</formula>
    </cfRule>
    <cfRule type="expression" dxfId="641" priority="1094" stopIfTrue="1">
      <formula>$C52&lt;D$7</formula>
    </cfRule>
    <cfRule type="expression" dxfId="640" priority="1097" stopIfTrue="1">
      <formula>$C52=D$7</formula>
    </cfRule>
    <cfRule type="expression" dxfId="639" priority="1096" stopIfTrue="1">
      <formula>$C52&lt;D$7</formula>
    </cfRule>
  </conditionalFormatting>
  <conditionalFormatting sqref="D53">
    <cfRule type="expression" dxfId="638" priority="1128" stopIfTrue="1">
      <formula>$C53&lt;D$7</formula>
    </cfRule>
    <cfRule type="expression" dxfId="637" priority="1129" stopIfTrue="1">
      <formula>$C53=D$7</formula>
    </cfRule>
    <cfRule type="expression" dxfId="636" priority="1130" stopIfTrue="1">
      <formula>$C53&lt;D$7</formula>
    </cfRule>
    <cfRule type="expression" dxfId="635" priority="1126" stopIfTrue="1">
      <formula>$C53&lt;D$7</formula>
    </cfRule>
    <cfRule type="expression" dxfId="634" priority="1125" stopIfTrue="1">
      <formula>$C53=D$7</formula>
    </cfRule>
    <cfRule type="expression" dxfId="633" priority="1127" stopIfTrue="1">
      <formula>$C53=D$7</formula>
    </cfRule>
  </conditionalFormatting>
  <conditionalFormatting sqref="D54">
    <cfRule type="expression" dxfId="632" priority="1166" stopIfTrue="1">
      <formula>$C54&lt;D$7</formula>
    </cfRule>
    <cfRule type="expression" dxfId="631" priority="1165" stopIfTrue="1">
      <formula>$C54=D$7</formula>
    </cfRule>
    <cfRule type="expression" dxfId="630" priority="1163" stopIfTrue="1">
      <formula>$C54=D$7</formula>
    </cfRule>
    <cfRule type="expression" dxfId="629" priority="1162" stopIfTrue="1">
      <formula>$C54&lt;D$7</formula>
    </cfRule>
    <cfRule type="expression" dxfId="628" priority="1164" stopIfTrue="1">
      <formula>$C54&lt;D$7</formula>
    </cfRule>
    <cfRule type="expression" dxfId="627" priority="1161" stopIfTrue="1">
      <formula>$C54=D$7</formula>
    </cfRule>
  </conditionalFormatting>
  <conditionalFormatting sqref="D55">
    <cfRule type="expression" dxfId="626" priority="1201" stopIfTrue="1">
      <formula>$C55=D$7</formula>
    </cfRule>
    <cfRule type="expression" dxfId="625" priority="1203" stopIfTrue="1">
      <formula>$C55=D$7</formula>
    </cfRule>
    <cfRule type="expression" dxfId="624" priority="1202" stopIfTrue="1">
      <formula>$C55&lt;D$7</formula>
    </cfRule>
    <cfRule type="expression" dxfId="623" priority="1204" stopIfTrue="1">
      <formula>$C55&lt;D$7</formula>
    </cfRule>
    <cfRule type="expression" dxfId="622" priority="1205" stopIfTrue="1">
      <formula>$C55=D$7</formula>
    </cfRule>
    <cfRule type="expression" dxfId="621" priority="1206" stopIfTrue="1">
      <formula>$C55&lt;D$7</formula>
    </cfRule>
  </conditionalFormatting>
  <conditionalFormatting sqref="D56">
    <cfRule type="expression" dxfId="620" priority="1243" stopIfTrue="1">
      <formula>$C56=D$7</formula>
    </cfRule>
    <cfRule type="expression" dxfId="619" priority="1241" stopIfTrue="1">
      <formula>$C56=D$7</formula>
    </cfRule>
    <cfRule type="expression" dxfId="618" priority="1242" stopIfTrue="1">
      <formula>$C56&lt;D$7</formula>
    </cfRule>
    <cfRule type="expression" dxfId="617" priority="1244" stopIfTrue="1">
      <formula>$C56&lt;D$7</formula>
    </cfRule>
    <cfRule type="expression" dxfId="616" priority="1245" stopIfTrue="1">
      <formula>$C56=D$7</formula>
    </cfRule>
    <cfRule type="expression" dxfId="615" priority="1246" stopIfTrue="1">
      <formula>$C56&lt;D$7</formula>
    </cfRule>
  </conditionalFormatting>
  <conditionalFormatting sqref="D57">
    <cfRule type="expression" dxfId="614" priority="1285" stopIfTrue="1">
      <formula>$C57=D$7</formula>
    </cfRule>
    <cfRule type="expression" dxfId="613" priority="1288" stopIfTrue="1">
      <formula>$C57&lt;D$7</formula>
    </cfRule>
    <cfRule type="expression" dxfId="612" priority="1287" stopIfTrue="1">
      <formula>$C57=D$7</formula>
    </cfRule>
    <cfRule type="expression" dxfId="611" priority="1286" stopIfTrue="1">
      <formula>$C57&lt;D$7</formula>
    </cfRule>
    <cfRule type="expression" dxfId="610" priority="1284" stopIfTrue="1">
      <formula>$C57&lt;D$7</formula>
    </cfRule>
    <cfRule type="expression" dxfId="609" priority="1283" stopIfTrue="1">
      <formula>$C57=D$7</formula>
    </cfRule>
  </conditionalFormatting>
  <conditionalFormatting sqref="D58">
    <cfRule type="expression" dxfId="608" priority="1375" stopIfTrue="1">
      <formula>$C58&lt;D$7</formula>
    </cfRule>
    <cfRule type="expression" dxfId="607" priority="1441" stopIfTrue="1">
      <formula>$C58=D$7</formula>
    </cfRule>
    <cfRule type="expression" dxfId="606" priority="1453" stopIfTrue="1">
      <formula>$C58&lt;D$7</formula>
    </cfRule>
    <cfRule type="expression" dxfId="605" priority="1452" stopIfTrue="1">
      <formula>$C58=D$7</formula>
    </cfRule>
    <cfRule type="expression" dxfId="604" priority="1442" stopIfTrue="1">
      <formula>$C58&lt;D$7</formula>
    </cfRule>
    <cfRule type="expression" dxfId="603" priority="1374" stopIfTrue="1">
      <formula>$C58=D$7</formula>
    </cfRule>
  </conditionalFormatting>
  <conditionalFormatting sqref="D78">
    <cfRule type="expression" dxfId="602" priority="973" stopIfTrue="1">
      <formula>$C78=D$7</formula>
    </cfRule>
    <cfRule type="expression" dxfId="601" priority="974" stopIfTrue="1">
      <formula>$C78&lt;D$7</formula>
    </cfRule>
  </conditionalFormatting>
  <conditionalFormatting sqref="D79">
    <cfRule type="cellIs" dxfId="600" priority="923" operator="greaterThan">
      <formula>D78*120%</formula>
    </cfRule>
    <cfRule type="cellIs" dxfId="599" priority="921" stopIfTrue="1" operator="equal">
      <formula>0</formula>
    </cfRule>
    <cfRule type="expression" priority="920">
      <formula>$C79=D$5</formula>
    </cfRule>
    <cfRule type="cellIs" dxfId="598" priority="922" operator="lessThan">
      <formula>D78*95%</formula>
    </cfRule>
    <cfRule type="cellIs" dxfId="597" priority="924" operator="between">
      <formula>D78*0.95</formula>
      <formula>D78*1.2</formula>
    </cfRule>
  </conditionalFormatting>
  <conditionalFormatting sqref="D80:D82">
    <cfRule type="expression" dxfId="596" priority="76" stopIfTrue="1">
      <formula>$C80&lt;D$7</formula>
    </cfRule>
    <cfRule type="expression" dxfId="595" priority="73" stopIfTrue="1">
      <formula>$C80=D$7</formula>
    </cfRule>
    <cfRule type="expression" dxfId="594" priority="74" stopIfTrue="1">
      <formula>$C80&lt;D$7</formula>
    </cfRule>
    <cfRule type="expression" dxfId="593" priority="75" stopIfTrue="1">
      <formula>$C80=D$7</formula>
    </cfRule>
  </conditionalFormatting>
  <conditionalFormatting sqref="D84">
    <cfRule type="expression" dxfId="592" priority="598" stopIfTrue="1">
      <formula>$C84&lt;D$7</formula>
    </cfRule>
    <cfRule type="expression" dxfId="591" priority="597" stopIfTrue="1">
      <formula>$C84=D$7</formula>
    </cfRule>
    <cfRule type="expression" dxfId="590" priority="596" stopIfTrue="1">
      <formula>$C84&lt;D$7</formula>
    </cfRule>
    <cfRule type="expression" dxfId="589" priority="595" stopIfTrue="1">
      <formula>$C84=D$7</formula>
    </cfRule>
  </conditionalFormatting>
  <conditionalFormatting sqref="D84:D85">
    <cfRule type="expression" dxfId="588" priority="600" stopIfTrue="1">
      <formula>$C84&lt;D$7</formula>
    </cfRule>
    <cfRule type="expression" dxfId="587" priority="599" stopIfTrue="1">
      <formula>$C84=D$7</formula>
    </cfRule>
  </conditionalFormatting>
  <conditionalFormatting sqref="D85">
    <cfRule type="expression" dxfId="586" priority="626" stopIfTrue="1">
      <formula>$C85&lt;D$7</formula>
    </cfRule>
    <cfRule type="expression" dxfId="585" priority="627" stopIfTrue="1">
      <formula>$C85=D$7</formula>
    </cfRule>
    <cfRule type="expression" dxfId="584" priority="628" stopIfTrue="1">
      <formula>$C85&lt;D$7</formula>
    </cfRule>
    <cfRule type="expression" dxfId="583" priority="625" stopIfTrue="1">
      <formula>$C85=D$7</formula>
    </cfRule>
  </conditionalFormatting>
  <conditionalFormatting sqref="D86">
    <cfRule type="expression" dxfId="582" priority="655" stopIfTrue="1">
      <formula>$C86=D$7</formula>
    </cfRule>
    <cfRule type="expression" dxfId="581" priority="657" stopIfTrue="1">
      <formula>$C86=D$7</formula>
    </cfRule>
    <cfRule type="expression" dxfId="580" priority="658" stopIfTrue="1">
      <formula>$C86&lt;D$7</formula>
    </cfRule>
    <cfRule type="expression" dxfId="579" priority="656" stopIfTrue="1">
      <formula>$C86&lt;D$7</formula>
    </cfRule>
  </conditionalFormatting>
  <conditionalFormatting sqref="D86:D87">
    <cfRule type="expression" dxfId="578" priority="659" stopIfTrue="1">
      <formula>$C86=D$7</formula>
    </cfRule>
    <cfRule type="expression" dxfId="577" priority="660" stopIfTrue="1">
      <formula>$C86&lt;D$7</formula>
    </cfRule>
  </conditionalFormatting>
  <conditionalFormatting sqref="D87">
    <cfRule type="expression" dxfId="576" priority="693" stopIfTrue="1">
      <formula>$C87=D$7</formula>
    </cfRule>
    <cfRule type="expression" dxfId="575" priority="694" stopIfTrue="1">
      <formula>$C87&lt;D$7</formula>
    </cfRule>
  </conditionalFormatting>
  <conditionalFormatting sqref="D87:D88">
    <cfRule type="expression" dxfId="574" priority="695" stopIfTrue="1">
      <formula>$C87=D$7</formula>
    </cfRule>
    <cfRule type="expression" dxfId="573" priority="696" stopIfTrue="1">
      <formula>$C87&lt;D$7</formula>
    </cfRule>
  </conditionalFormatting>
  <conditionalFormatting sqref="D88">
    <cfRule type="expression" dxfId="572" priority="731" stopIfTrue="1">
      <formula>$C88=D$7</formula>
    </cfRule>
    <cfRule type="expression" dxfId="571" priority="732" stopIfTrue="1">
      <formula>$C88&lt;D$7</formula>
    </cfRule>
    <cfRule type="expression" dxfId="570" priority="734" stopIfTrue="1">
      <formula>$C88&lt;D$7</formula>
    </cfRule>
    <cfRule type="expression" dxfId="569" priority="733" stopIfTrue="1">
      <formula>$C88=D$7</formula>
    </cfRule>
  </conditionalFormatting>
  <conditionalFormatting sqref="D88:D89">
    <cfRule type="expression" dxfId="568" priority="736" stopIfTrue="1">
      <formula>$C88&lt;D$7</formula>
    </cfRule>
    <cfRule type="expression" dxfId="567" priority="735" stopIfTrue="1">
      <formula>$C88=D$7</formula>
    </cfRule>
  </conditionalFormatting>
  <conditionalFormatting sqref="D89">
    <cfRule type="expression" dxfId="566" priority="771" stopIfTrue="1">
      <formula>$C89=D$7</formula>
    </cfRule>
    <cfRule type="expression" dxfId="565" priority="773" stopIfTrue="1">
      <formula>$C89=D$7</formula>
    </cfRule>
    <cfRule type="expression" dxfId="564" priority="774" stopIfTrue="1">
      <formula>$C89&lt;D$7</formula>
    </cfRule>
    <cfRule type="expression" dxfId="563" priority="772" stopIfTrue="1">
      <formula>$C89&lt;D$7</formula>
    </cfRule>
  </conditionalFormatting>
  <conditionalFormatting sqref="D89:D90">
    <cfRule type="expression" dxfId="562" priority="775" stopIfTrue="1">
      <formula>$C89=D$7</formula>
    </cfRule>
    <cfRule type="expression" dxfId="561" priority="776" stopIfTrue="1">
      <formula>$C89&lt;D$7</formula>
    </cfRule>
  </conditionalFormatting>
  <conditionalFormatting sqref="D90">
    <cfRule type="expression" dxfId="560" priority="816" stopIfTrue="1">
      <formula>$C90&lt;D$7</formula>
    </cfRule>
    <cfRule type="expression" dxfId="559" priority="815" stopIfTrue="1">
      <formula>$C90=D$7</formula>
    </cfRule>
    <cfRule type="expression" dxfId="558" priority="813" stopIfTrue="1">
      <formula>$C90=D$7</formula>
    </cfRule>
    <cfRule type="expression" dxfId="557" priority="814" stopIfTrue="1">
      <formula>$C90&lt;D$7</formula>
    </cfRule>
  </conditionalFormatting>
  <conditionalFormatting sqref="D90:D91">
    <cfRule type="expression" dxfId="556" priority="818" stopIfTrue="1">
      <formula>$C90&lt;D$7</formula>
    </cfRule>
    <cfRule type="expression" dxfId="555" priority="817" stopIfTrue="1">
      <formula>$C90=D$7</formula>
    </cfRule>
  </conditionalFormatting>
  <conditionalFormatting sqref="D91">
    <cfRule type="expression" dxfId="554" priority="983" stopIfTrue="1">
      <formula>$C91&lt;D$7</formula>
    </cfRule>
    <cfRule type="expression" dxfId="553" priority="972" stopIfTrue="1">
      <formula>$C91&lt;D$7</formula>
    </cfRule>
    <cfRule type="expression" dxfId="552" priority="971" stopIfTrue="1">
      <formula>$C91=D$7</formula>
    </cfRule>
    <cfRule type="expression" dxfId="551" priority="982" stopIfTrue="1">
      <formula>$C91=D$7</formula>
    </cfRule>
    <cfRule type="expression" dxfId="550" priority="904" stopIfTrue="1">
      <formula>$C91=D$7</formula>
    </cfRule>
    <cfRule type="expression" dxfId="549" priority="905" stopIfTrue="1">
      <formula>$C91&lt;D$7</formula>
    </cfRule>
  </conditionalFormatting>
  <conditionalFormatting sqref="D15:E15">
    <cfRule type="expression" dxfId="548" priority="185" stopIfTrue="1">
      <formula>$C15=D$7</formula>
    </cfRule>
    <cfRule type="expression" dxfId="547" priority="186" stopIfTrue="1">
      <formula>$C15&lt;D$7</formula>
    </cfRule>
  </conditionalFormatting>
  <conditionalFormatting sqref="D16:E16">
    <cfRule type="expression" dxfId="546" priority="201" stopIfTrue="1">
      <formula>$C16=D$7</formula>
    </cfRule>
    <cfRule type="expression" dxfId="545" priority="202" stopIfTrue="1">
      <formula>$C16&lt;D$7</formula>
    </cfRule>
  </conditionalFormatting>
  <conditionalFormatting sqref="D17:E17">
    <cfRule type="expression" dxfId="544" priority="222" stopIfTrue="1">
      <formula>$C17&lt;D$7</formula>
    </cfRule>
    <cfRule type="expression" dxfId="543" priority="221" stopIfTrue="1">
      <formula>$C17=D$7</formula>
    </cfRule>
  </conditionalFormatting>
  <conditionalFormatting sqref="D18:E18">
    <cfRule type="expression" dxfId="542" priority="246" stopIfTrue="1">
      <formula>$C18&lt;D$7</formula>
    </cfRule>
    <cfRule type="expression" dxfId="541" priority="245" stopIfTrue="1">
      <formula>$C18=D$7</formula>
    </cfRule>
  </conditionalFormatting>
  <conditionalFormatting sqref="D19:E19">
    <cfRule type="expression" dxfId="540" priority="274" stopIfTrue="1">
      <formula>$C19&lt;D$7</formula>
    </cfRule>
    <cfRule type="expression" dxfId="539" priority="273" stopIfTrue="1">
      <formula>$C19=D$7</formula>
    </cfRule>
  </conditionalFormatting>
  <conditionalFormatting sqref="D20:E20">
    <cfRule type="expression" dxfId="538" priority="305" stopIfTrue="1">
      <formula>$C20=D$7</formula>
    </cfRule>
    <cfRule type="expression" dxfId="537" priority="306" stopIfTrue="1">
      <formula>$C20&lt;D$7</formula>
    </cfRule>
  </conditionalFormatting>
  <conditionalFormatting sqref="D21:E22">
    <cfRule type="expression" dxfId="536" priority="341" stopIfTrue="1">
      <formula>$C21=D$7</formula>
    </cfRule>
    <cfRule type="expression" dxfId="535" priority="342" stopIfTrue="1">
      <formula>$C21&lt;D$7</formula>
    </cfRule>
  </conditionalFormatting>
  <conditionalFormatting sqref="D23:E24">
    <cfRule type="expression" dxfId="534" priority="422" stopIfTrue="1">
      <formula>$C23&lt;D$7</formula>
    </cfRule>
    <cfRule type="expression" dxfId="533" priority="421" stopIfTrue="1">
      <formula>$C23=D$7</formula>
    </cfRule>
  </conditionalFormatting>
  <conditionalFormatting sqref="D25:E25">
    <cfRule type="expression" dxfId="532" priority="506" stopIfTrue="1">
      <formula>$C25&lt;D$7</formula>
    </cfRule>
    <cfRule type="expression" dxfId="531" priority="505" stopIfTrue="1">
      <formula>$C25=D$7</formula>
    </cfRule>
  </conditionalFormatting>
  <conditionalFormatting sqref="D48:E48">
    <cfRule type="expression" dxfId="530" priority="1001" stopIfTrue="1">
      <formula>$C48=D$7</formula>
    </cfRule>
    <cfRule type="expression" dxfId="529" priority="1002" stopIfTrue="1">
      <formula>$C48&lt;D$7</formula>
    </cfRule>
  </conditionalFormatting>
  <conditionalFormatting sqref="D49:E49">
    <cfRule type="expression" dxfId="528" priority="1018" stopIfTrue="1">
      <formula>$C49&lt;D$7</formula>
    </cfRule>
    <cfRule type="expression" dxfId="527" priority="1017" stopIfTrue="1">
      <formula>$C49=D$7</formula>
    </cfRule>
  </conditionalFormatting>
  <conditionalFormatting sqref="D50:E50">
    <cfRule type="expression" dxfId="526" priority="1038" stopIfTrue="1">
      <formula>$C50&lt;D$7</formula>
    </cfRule>
    <cfRule type="expression" dxfId="525" priority="1037" stopIfTrue="1">
      <formula>$C50=D$7</formula>
    </cfRule>
  </conditionalFormatting>
  <conditionalFormatting sqref="D51:E51">
    <cfRule type="expression" dxfId="524" priority="1062" stopIfTrue="1">
      <formula>$C51&lt;D$7</formula>
    </cfRule>
    <cfRule type="expression" dxfId="523" priority="1061" stopIfTrue="1">
      <formula>$C51=D$7</formula>
    </cfRule>
  </conditionalFormatting>
  <conditionalFormatting sqref="D52:E52">
    <cfRule type="expression" dxfId="522" priority="1090" stopIfTrue="1">
      <formula>$C52&lt;D$7</formula>
    </cfRule>
    <cfRule type="expression" dxfId="521" priority="1089" stopIfTrue="1">
      <formula>$C52=D$7</formula>
    </cfRule>
  </conditionalFormatting>
  <conditionalFormatting sqref="D53:E53">
    <cfRule type="expression" dxfId="520" priority="1121" stopIfTrue="1">
      <formula>$C53=D$7</formula>
    </cfRule>
    <cfRule type="expression" dxfId="519" priority="1122" stopIfTrue="1">
      <formula>$C53&lt;D$7</formula>
    </cfRule>
  </conditionalFormatting>
  <conditionalFormatting sqref="D54:E54">
    <cfRule type="expression" dxfId="518" priority="1157" stopIfTrue="1">
      <formula>$C54=D$7</formula>
    </cfRule>
    <cfRule type="expression" dxfId="517" priority="1158" stopIfTrue="1">
      <formula>$C54&lt;D$7</formula>
    </cfRule>
  </conditionalFormatting>
  <conditionalFormatting sqref="D55:E55">
    <cfRule type="expression" dxfId="516" priority="1197" stopIfTrue="1">
      <formula>$C55=D$7</formula>
    </cfRule>
    <cfRule type="expression" dxfId="515" priority="1198" stopIfTrue="1">
      <formula>$C55&lt;D$7</formula>
    </cfRule>
  </conditionalFormatting>
  <conditionalFormatting sqref="D56:E56">
    <cfRule type="expression" dxfId="514" priority="1238" stopIfTrue="1">
      <formula>$C56&lt;D$7</formula>
    </cfRule>
    <cfRule type="expression" dxfId="513" priority="1237" stopIfTrue="1">
      <formula>$C56=D$7</formula>
    </cfRule>
  </conditionalFormatting>
  <conditionalFormatting sqref="D57:E57">
    <cfRule type="expression" dxfId="512" priority="1280" stopIfTrue="1">
      <formula>$C57&lt;D$7</formula>
    </cfRule>
    <cfRule type="expression" dxfId="511" priority="1279" stopIfTrue="1">
      <formula>$C57=D$7</formula>
    </cfRule>
  </conditionalFormatting>
  <conditionalFormatting sqref="D58:E58">
    <cfRule type="expression" dxfId="510" priority="1370" stopIfTrue="1">
      <formula>$C58=D$7</formula>
    </cfRule>
    <cfRule type="expression" dxfId="509" priority="1371" stopIfTrue="1">
      <formula>$C58&lt;D$7</formula>
    </cfRule>
  </conditionalFormatting>
  <conditionalFormatting sqref="D86:E87">
    <cfRule type="expression" dxfId="508" priority="651" stopIfTrue="1">
      <formula>$C86=D$7</formula>
    </cfRule>
    <cfRule type="expression" dxfId="507" priority="652" stopIfTrue="1">
      <formula>$C86&lt;D$7</formula>
    </cfRule>
  </conditionalFormatting>
  <conditionalFormatting sqref="D12:G12">
    <cfRule type="expression" dxfId="506" priority="1914" stopIfTrue="1">
      <formula>$C12&lt;D$7</formula>
    </cfRule>
  </conditionalFormatting>
  <conditionalFormatting sqref="D63:G63">
    <cfRule type="cellIs" dxfId="505" priority="1456" operator="greaterThan">
      <formula>0</formula>
    </cfRule>
    <cfRule type="cellIs" dxfId="504" priority="1457" operator="lessThan">
      <formula>0</formula>
    </cfRule>
  </conditionalFormatting>
  <conditionalFormatting sqref="D83:G83">
    <cfRule type="expression" dxfId="503" priority="46" stopIfTrue="1">
      <formula>$C83&lt;D$7</formula>
    </cfRule>
    <cfRule type="expression" dxfId="502" priority="45" stopIfTrue="1">
      <formula>$C83=D$7</formula>
    </cfRule>
  </conditionalFormatting>
  <conditionalFormatting sqref="D96:G96">
    <cfRule type="cellIs" dxfId="501" priority="987" operator="lessThan">
      <formula>0</formula>
    </cfRule>
    <cfRule type="cellIs" dxfId="500" priority="986" operator="greaterThan">
      <formula>0</formula>
    </cfRule>
  </conditionalFormatting>
  <conditionalFormatting sqref="D33:H33">
    <cfRule type="cellIs" dxfId="499" priority="1891" operator="greaterThan">
      <formula>0</formula>
    </cfRule>
    <cfRule type="cellIs" dxfId="498" priority="1892" operator="lessThan">
      <formula>0</formula>
    </cfRule>
  </conditionalFormatting>
  <conditionalFormatting sqref="D66:H66">
    <cfRule type="cellIs" dxfId="497" priority="1421" operator="greaterThan">
      <formula>0</formula>
    </cfRule>
    <cfRule type="cellIs" dxfId="496" priority="1422" operator="lessThan">
      <formula>0</formula>
    </cfRule>
  </conditionalFormatting>
  <conditionalFormatting sqref="D99:H99">
    <cfRule type="cellIs" dxfId="495" priority="952" operator="lessThan">
      <formula>0</formula>
    </cfRule>
    <cfRule type="cellIs" dxfId="494" priority="951" operator="greaterThan">
      <formula>0</formula>
    </cfRule>
  </conditionalFormatting>
  <conditionalFormatting sqref="D33:I33">
    <cfRule type="expression" dxfId="493" priority="1878" stopIfTrue="1">
      <formula>D$27=0</formula>
    </cfRule>
  </conditionalFormatting>
  <conditionalFormatting sqref="D66:I66">
    <cfRule type="expression" dxfId="492" priority="1408" stopIfTrue="1">
      <formula>D$27=0</formula>
    </cfRule>
  </conditionalFormatting>
  <conditionalFormatting sqref="D99:I99">
    <cfRule type="expression" dxfId="491" priority="938" stopIfTrue="1">
      <formula>D$27=0</formula>
    </cfRule>
  </conditionalFormatting>
  <conditionalFormatting sqref="D129:P129">
    <cfRule type="cellIs" dxfId="490" priority="3122" operator="lessThan">
      <formula>0</formula>
    </cfRule>
    <cfRule type="cellIs" dxfId="489" priority="3121" operator="greaterThan">
      <formula>0</formula>
    </cfRule>
  </conditionalFormatting>
  <conditionalFormatting sqref="D27:Q27">
    <cfRule type="cellIs" dxfId="488" priority="1901" operator="greaterThan">
      <formula>0</formula>
    </cfRule>
    <cfRule type="cellIs" dxfId="487" priority="1902" operator="lessThan">
      <formula>0</formula>
    </cfRule>
  </conditionalFormatting>
  <conditionalFormatting sqref="D60:Q60">
    <cfRule type="cellIs" dxfId="486" priority="1432" operator="lessThan">
      <formula>0</formula>
    </cfRule>
    <cfRule type="cellIs" dxfId="485" priority="1431" operator="greaterThan">
      <formula>0</formula>
    </cfRule>
  </conditionalFormatting>
  <conditionalFormatting sqref="D93:Q93">
    <cfRule type="cellIs" dxfId="484" priority="1" operator="greaterThan">
      <formula>0</formula>
    </cfRule>
    <cfRule type="cellIs" dxfId="483" priority="2" operator="lessThan">
      <formula>0</formula>
    </cfRule>
  </conditionalFormatting>
  <conditionalFormatting sqref="E14:E15">
    <cfRule type="expression" dxfId="482" priority="103" stopIfTrue="1">
      <formula>$C14=E$7</formula>
    </cfRule>
    <cfRule type="expression" dxfId="481" priority="104" stopIfTrue="1">
      <formula>$C14&lt;E$7</formula>
    </cfRule>
  </conditionalFormatting>
  <conditionalFormatting sqref="E33">
    <cfRule type="expression" dxfId="480" priority="1890">
      <formula>$F$27=0</formula>
    </cfRule>
  </conditionalFormatting>
  <conditionalFormatting sqref="E47">
    <cfRule type="cellIs" dxfId="479" priority="1385" operator="lessThan">
      <formula>E46*95%</formula>
    </cfRule>
    <cfRule type="cellIs" dxfId="478" priority="1386" operator="greaterThan">
      <formula>E46*120%</formula>
    </cfRule>
    <cfRule type="cellIs" dxfId="477" priority="1387" operator="between">
      <formula>E46*0.95</formula>
      <formula>E46*1.2</formula>
    </cfRule>
    <cfRule type="cellIs" dxfId="476" priority="1384" stopIfTrue="1" operator="equal">
      <formula>0</formula>
    </cfRule>
    <cfRule type="expression" priority="1383">
      <formula>$C47=E$5</formula>
    </cfRule>
  </conditionalFormatting>
  <conditionalFormatting sqref="E48">
    <cfRule type="expression" dxfId="475" priority="1000" stopIfTrue="1">
      <formula>$C48&lt;E$7</formula>
    </cfRule>
    <cfRule type="expression" dxfId="474" priority="999" stopIfTrue="1">
      <formula>$C48=E$7</formula>
    </cfRule>
  </conditionalFormatting>
  <conditionalFormatting sqref="E66">
    <cfRule type="expression" dxfId="473" priority="1420">
      <formula>$F$27=0</formula>
    </cfRule>
  </conditionalFormatting>
  <conditionalFormatting sqref="E80">
    <cfRule type="cellIs" dxfId="472" priority="916" operator="greaterThan">
      <formula>E79*120%</formula>
    </cfRule>
    <cfRule type="cellIs" dxfId="471" priority="917" operator="between">
      <formula>E79*0.95</formula>
      <formula>E79*1.2</formula>
    </cfRule>
    <cfRule type="cellIs" dxfId="470" priority="915" operator="lessThan">
      <formula>E79*95%</formula>
    </cfRule>
    <cfRule type="expression" priority="913">
      <formula>$C80=E$5</formula>
    </cfRule>
    <cfRule type="cellIs" dxfId="469" priority="914" stopIfTrue="1" operator="equal">
      <formula>0</formula>
    </cfRule>
  </conditionalFormatting>
  <conditionalFormatting sqref="E81:E82">
    <cfRule type="expression" dxfId="468" priority="78" stopIfTrue="1">
      <formula>$C81&lt;E$7</formula>
    </cfRule>
    <cfRule type="expression" dxfId="467" priority="77" stopIfTrue="1">
      <formula>$C81=E$7</formula>
    </cfRule>
    <cfRule type="expression" dxfId="466" priority="79" stopIfTrue="1">
      <formula>$C81=E$7</formula>
    </cfRule>
    <cfRule type="expression" dxfId="465" priority="80" stopIfTrue="1">
      <formula>$C81&lt;E$7</formula>
    </cfRule>
  </conditionalFormatting>
  <conditionalFormatting sqref="E85:E86">
    <cfRule type="expression" dxfId="464" priority="619" stopIfTrue="1">
      <formula>$C85=E$7</formula>
    </cfRule>
    <cfRule type="expression" dxfId="463" priority="620" stopIfTrue="1">
      <formula>$C85&lt;E$7</formula>
    </cfRule>
  </conditionalFormatting>
  <conditionalFormatting sqref="E87:E91">
    <cfRule type="expression" dxfId="462" priority="688" stopIfTrue="1">
      <formula>$C87&lt;E$7</formula>
    </cfRule>
    <cfRule type="expression" dxfId="461" priority="687" stopIfTrue="1">
      <formula>$C87=E$7</formula>
    </cfRule>
  </conditionalFormatting>
  <conditionalFormatting sqref="E88:E91">
    <cfRule type="expression" dxfId="460" priority="728" stopIfTrue="1">
      <formula>$C88&lt;E$7</formula>
    </cfRule>
    <cfRule type="expression" dxfId="459" priority="727" stopIfTrue="1">
      <formula>$C88=E$7</formula>
    </cfRule>
  </conditionalFormatting>
  <conditionalFormatting sqref="E99">
    <cfRule type="expression" dxfId="458" priority="950">
      <formula>$F$27=0</formula>
    </cfRule>
  </conditionalFormatting>
  <conditionalFormatting sqref="E16:F16">
    <cfRule type="expression" dxfId="457" priority="197" stopIfTrue="1">
      <formula>$C16=E$7</formula>
    </cfRule>
    <cfRule type="expression" dxfId="456" priority="198" stopIfTrue="1">
      <formula>$C16&lt;E$7</formula>
    </cfRule>
  </conditionalFormatting>
  <conditionalFormatting sqref="E17:F17">
    <cfRule type="expression" dxfId="455" priority="218" stopIfTrue="1">
      <formula>$C17&lt;E$7</formula>
    </cfRule>
    <cfRule type="expression" dxfId="454" priority="217" stopIfTrue="1">
      <formula>$C17=E$7</formula>
    </cfRule>
  </conditionalFormatting>
  <conditionalFormatting sqref="E18:F18">
    <cfRule type="expression" dxfId="453" priority="242" stopIfTrue="1">
      <formula>$C18&lt;E$7</formula>
    </cfRule>
    <cfRule type="expression" dxfId="452" priority="241" stopIfTrue="1">
      <formula>$C18=E$7</formula>
    </cfRule>
  </conditionalFormatting>
  <conditionalFormatting sqref="E19:F19">
    <cfRule type="expression" dxfId="451" priority="270" stopIfTrue="1">
      <formula>$C19&lt;E$7</formula>
    </cfRule>
    <cfRule type="expression" dxfId="450" priority="269" stopIfTrue="1">
      <formula>$C19=E$7</formula>
    </cfRule>
  </conditionalFormatting>
  <conditionalFormatting sqref="E20:F20">
    <cfRule type="expression" dxfId="449" priority="301" stopIfTrue="1">
      <formula>$C20=E$7</formula>
    </cfRule>
    <cfRule type="expression" dxfId="448" priority="302" stopIfTrue="1">
      <formula>$C20&lt;E$7</formula>
    </cfRule>
  </conditionalFormatting>
  <conditionalFormatting sqref="E21:F22">
    <cfRule type="expression" dxfId="447" priority="338" stopIfTrue="1">
      <formula>$C21&lt;E$7</formula>
    </cfRule>
    <cfRule type="expression" dxfId="446" priority="337" stopIfTrue="1">
      <formula>$C21=E$7</formula>
    </cfRule>
  </conditionalFormatting>
  <conditionalFormatting sqref="E23:F24">
    <cfRule type="expression" dxfId="445" priority="418" stopIfTrue="1">
      <formula>$C23&lt;E$7</formula>
    </cfRule>
    <cfRule type="expression" dxfId="444" priority="417" stopIfTrue="1">
      <formula>$C23=E$7</formula>
    </cfRule>
  </conditionalFormatting>
  <conditionalFormatting sqref="E25:F25">
    <cfRule type="expression" dxfId="443" priority="502" stopIfTrue="1">
      <formula>$C25&lt;E$7</formula>
    </cfRule>
    <cfRule type="expression" dxfId="442" priority="501" stopIfTrue="1">
      <formula>$C25=E$7</formula>
    </cfRule>
  </conditionalFormatting>
  <conditionalFormatting sqref="E49:F49">
    <cfRule type="expression" dxfId="441" priority="1013" stopIfTrue="1">
      <formula>$C49=E$7</formula>
    </cfRule>
    <cfRule type="expression" dxfId="440" priority="1014" stopIfTrue="1">
      <formula>$C49&lt;E$7</formula>
    </cfRule>
  </conditionalFormatting>
  <conditionalFormatting sqref="E50:F50">
    <cfRule type="expression" dxfId="439" priority="1033" stopIfTrue="1">
      <formula>$C50=E$7</formula>
    </cfRule>
    <cfRule type="expression" dxfId="438" priority="1034" stopIfTrue="1">
      <formula>$C50&lt;E$7</formula>
    </cfRule>
  </conditionalFormatting>
  <conditionalFormatting sqref="E51:F51">
    <cfRule type="expression" dxfId="437" priority="1058" stopIfTrue="1">
      <formula>$C51&lt;E$7</formula>
    </cfRule>
    <cfRule type="expression" dxfId="436" priority="1057" stopIfTrue="1">
      <formula>$C51=E$7</formula>
    </cfRule>
  </conditionalFormatting>
  <conditionalFormatting sqref="E52:F52">
    <cfRule type="expression" dxfId="435" priority="1086" stopIfTrue="1">
      <formula>$C52&lt;E$7</formula>
    </cfRule>
    <cfRule type="expression" dxfId="434" priority="1085" stopIfTrue="1">
      <formula>$C52=E$7</formula>
    </cfRule>
  </conditionalFormatting>
  <conditionalFormatting sqref="E53:F53">
    <cfRule type="expression" dxfId="433" priority="1117" stopIfTrue="1">
      <formula>$C53=E$7</formula>
    </cfRule>
    <cfRule type="expression" dxfId="432" priority="1118" stopIfTrue="1">
      <formula>$C53&lt;E$7</formula>
    </cfRule>
  </conditionalFormatting>
  <conditionalFormatting sqref="E54:F54">
    <cfRule type="expression" dxfId="431" priority="1154" stopIfTrue="1">
      <formula>$C54&lt;E$7</formula>
    </cfRule>
    <cfRule type="expression" dxfId="430" priority="1153" stopIfTrue="1">
      <formula>$C54=E$7</formula>
    </cfRule>
  </conditionalFormatting>
  <conditionalFormatting sqref="E55:F55">
    <cfRule type="expression" dxfId="429" priority="1194" stopIfTrue="1">
      <formula>$C55&lt;E$7</formula>
    </cfRule>
    <cfRule type="expression" dxfId="428" priority="1193" stopIfTrue="1">
      <formula>$C55=E$7</formula>
    </cfRule>
  </conditionalFormatting>
  <conditionalFormatting sqref="E56:F56">
    <cfRule type="expression" dxfId="427" priority="1233" stopIfTrue="1">
      <formula>$C56=E$7</formula>
    </cfRule>
    <cfRule type="expression" dxfId="426" priority="1234" stopIfTrue="1">
      <formula>$C56&lt;E$7</formula>
    </cfRule>
  </conditionalFormatting>
  <conditionalFormatting sqref="E57:F57">
    <cfRule type="expression" dxfId="425" priority="1275" stopIfTrue="1">
      <formula>$C57=E$7</formula>
    </cfRule>
    <cfRule type="expression" dxfId="424" priority="1276" stopIfTrue="1">
      <formula>$C57&lt;E$7</formula>
    </cfRule>
  </conditionalFormatting>
  <conditionalFormatting sqref="E58:F58">
    <cfRule type="expression" dxfId="423" priority="1366" stopIfTrue="1">
      <formula>$C58=E$7</formula>
    </cfRule>
    <cfRule type="expression" dxfId="422" priority="1367" stopIfTrue="1">
      <formula>$C58&lt;E$7</formula>
    </cfRule>
  </conditionalFormatting>
  <conditionalFormatting sqref="E84:F84">
    <cfRule type="expression" dxfId="421" priority="43" stopIfTrue="1">
      <formula>$C84=E$7</formula>
    </cfRule>
    <cfRule type="expression" dxfId="420" priority="44" stopIfTrue="1">
      <formula>$C84&lt;E$7</formula>
    </cfRule>
  </conditionalFormatting>
  <conditionalFormatting sqref="E12:G14">
    <cfRule type="expression" dxfId="419" priority="101" stopIfTrue="1">
      <formula>$C12=E$7</formula>
    </cfRule>
  </conditionalFormatting>
  <conditionalFormatting sqref="E13:G14">
    <cfRule type="expression" dxfId="418" priority="102" stopIfTrue="1">
      <formula>$C13&lt;E$7</formula>
    </cfRule>
  </conditionalFormatting>
  <conditionalFormatting sqref="E45:G46">
    <cfRule type="expression" dxfId="417" priority="1445" stopIfTrue="1">
      <formula>$C45=E$7</formula>
    </cfRule>
    <cfRule type="expression" dxfId="416" priority="1446" stopIfTrue="1">
      <formula>$C45&lt;E$7</formula>
    </cfRule>
  </conditionalFormatting>
  <conditionalFormatting sqref="E78:G79 J78:P79">
    <cfRule type="expression" dxfId="415" priority="976" stopIfTrue="1">
      <formula>$C78&lt;E$7</formula>
    </cfRule>
    <cfRule type="expression" dxfId="414" priority="975" stopIfTrue="1">
      <formula>$C78=E$7</formula>
    </cfRule>
  </conditionalFormatting>
  <conditionalFormatting sqref="F15:F16">
    <cfRule type="expression" dxfId="413" priority="91" stopIfTrue="1">
      <formula>$C15=F$7</formula>
    </cfRule>
    <cfRule type="expression" dxfId="412" priority="92" stopIfTrue="1">
      <formula>$C15&lt;F$7</formula>
    </cfRule>
  </conditionalFormatting>
  <conditionalFormatting sqref="F48">
    <cfRule type="cellIs" dxfId="411" priority="1382" operator="between">
      <formula>F47*0.95</formula>
      <formula>F47*1.2</formula>
    </cfRule>
    <cfRule type="cellIs" dxfId="410" priority="1381" operator="greaterThan">
      <formula>F47*120%</formula>
    </cfRule>
    <cfRule type="cellIs" dxfId="409" priority="1380" operator="lessThan">
      <formula>F47*95%</formula>
    </cfRule>
    <cfRule type="cellIs" dxfId="408" priority="1379" stopIfTrue="1" operator="equal">
      <formula>0</formula>
    </cfRule>
    <cfRule type="expression" priority="1378">
      <formula>$C48=F$5</formula>
    </cfRule>
  </conditionalFormatting>
  <conditionalFormatting sqref="F49">
    <cfRule type="expression" dxfId="407" priority="1012" stopIfTrue="1">
      <formula>$C49&lt;F$7</formula>
    </cfRule>
    <cfRule type="expression" dxfId="406" priority="1011" stopIfTrue="1">
      <formula>$C49=F$7</formula>
    </cfRule>
  </conditionalFormatting>
  <conditionalFormatting sqref="F81">
    <cfRule type="cellIs" dxfId="405" priority="911" operator="greaterThan">
      <formula>F80*120%</formula>
    </cfRule>
    <cfRule type="expression" priority="908">
      <formula>$C81=F$5</formula>
    </cfRule>
    <cfRule type="cellIs" dxfId="404" priority="910" operator="lessThan">
      <formula>F80*95%</formula>
    </cfRule>
    <cfRule type="cellIs" dxfId="403" priority="912" operator="between">
      <formula>F80*0.95</formula>
      <formula>F80*1.2</formula>
    </cfRule>
    <cfRule type="cellIs" dxfId="402" priority="909" stopIfTrue="1" operator="equal">
      <formula>0</formula>
    </cfRule>
  </conditionalFormatting>
  <conditionalFormatting sqref="F82">
    <cfRule type="expression" dxfId="401" priority="83" stopIfTrue="1">
      <formula>$C82=F$7</formula>
    </cfRule>
    <cfRule type="expression" dxfId="400" priority="84" stopIfTrue="1">
      <formula>$C82&lt;F$7</formula>
    </cfRule>
  </conditionalFormatting>
  <conditionalFormatting sqref="F82:F83">
    <cfRule type="expression" dxfId="399" priority="47" stopIfTrue="1">
      <formula>$C82=F$7</formula>
    </cfRule>
    <cfRule type="expression" dxfId="398" priority="48" stopIfTrue="1">
      <formula>$C82&lt;F$7</formula>
    </cfRule>
  </conditionalFormatting>
  <conditionalFormatting sqref="F84:F91">
    <cfRule type="expression" dxfId="397" priority="40" stopIfTrue="1">
      <formula>$C84&lt;F$7</formula>
    </cfRule>
    <cfRule type="expression" dxfId="396" priority="39" stopIfTrue="1">
      <formula>$C84=F$7</formula>
    </cfRule>
  </conditionalFormatting>
  <conditionalFormatting sqref="F15:G15">
    <cfRule type="expression" dxfId="395" priority="90" stopIfTrue="1">
      <formula>$C15&lt;F$7</formula>
    </cfRule>
    <cfRule type="expression" dxfId="394" priority="89" stopIfTrue="1">
      <formula>$C15=F$7</formula>
    </cfRule>
  </conditionalFormatting>
  <conditionalFormatting sqref="F17:G17">
    <cfRule type="expression" dxfId="393" priority="214" stopIfTrue="1">
      <formula>$C17&lt;F$7</formula>
    </cfRule>
    <cfRule type="expression" dxfId="392" priority="213" stopIfTrue="1">
      <formula>$C17=F$7</formula>
    </cfRule>
  </conditionalFormatting>
  <conditionalFormatting sqref="F18:G18">
    <cfRule type="expression" dxfId="391" priority="238" stopIfTrue="1">
      <formula>$C18&lt;F$7</formula>
    </cfRule>
    <cfRule type="expression" dxfId="390" priority="237" stopIfTrue="1">
      <formula>$C18=F$7</formula>
    </cfRule>
  </conditionalFormatting>
  <conditionalFormatting sqref="F19:G19">
    <cfRule type="expression" dxfId="389" priority="266" stopIfTrue="1">
      <formula>$C19&lt;F$7</formula>
    </cfRule>
    <cfRule type="expression" dxfId="388" priority="265" stopIfTrue="1">
      <formula>$C19=F$7</formula>
    </cfRule>
  </conditionalFormatting>
  <conditionalFormatting sqref="F20:G20">
    <cfRule type="expression" dxfId="387" priority="297" stopIfTrue="1">
      <formula>$C20=F$7</formula>
    </cfRule>
    <cfRule type="expression" dxfId="386" priority="298" stopIfTrue="1">
      <formula>$C20&lt;F$7</formula>
    </cfRule>
  </conditionalFormatting>
  <conditionalFormatting sqref="F21:G22">
    <cfRule type="expression" dxfId="385" priority="333" stopIfTrue="1">
      <formula>$C21=F$7</formula>
    </cfRule>
    <cfRule type="expression" dxfId="384" priority="334" stopIfTrue="1">
      <formula>$C21&lt;F$7</formula>
    </cfRule>
  </conditionalFormatting>
  <conditionalFormatting sqref="F23:G24">
    <cfRule type="expression" dxfId="383" priority="413" stopIfTrue="1">
      <formula>$C23=F$7</formula>
    </cfRule>
    <cfRule type="expression" dxfId="382" priority="414" stopIfTrue="1">
      <formula>$C23&lt;F$7</formula>
    </cfRule>
  </conditionalFormatting>
  <conditionalFormatting sqref="F25:G25">
    <cfRule type="expression" dxfId="381" priority="497" stopIfTrue="1">
      <formula>$C25=F$7</formula>
    </cfRule>
    <cfRule type="expression" dxfId="380" priority="498" stopIfTrue="1">
      <formula>$C25&lt;F$7</formula>
    </cfRule>
  </conditionalFormatting>
  <conditionalFormatting sqref="F47:G47">
    <cfRule type="expression" dxfId="379" priority="1389" stopIfTrue="1">
      <formula>$C47&lt;F$7</formula>
    </cfRule>
    <cfRule type="expression" dxfId="378" priority="1388" stopIfTrue="1">
      <formula>$C47=F$7</formula>
    </cfRule>
  </conditionalFormatting>
  <conditionalFormatting sqref="F50:G50">
    <cfRule type="expression" dxfId="377" priority="1029" stopIfTrue="1">
      <formula>$C50=F$7</formula>
    </cfRule>
    <cfRule type="expression" dxfId="376" priority="1030" stopIfTrue="1">
      <formula>$C50&lt;F$7</formula>
    </cfRule>
  </conditionalFormatting>
  <conditionalFormatting sqref="F51:G51">
    <cfRule type="expression" dxfId="375" priority="1053" stopIfTrue="1">
      <formula>$C51=F$7</formula>
    </cfRule>
    <cfRule type="expression" dxfId="374" priority="1054" stopIfTrue="1">
      <formula>$C51&lt;F$7</formula>
    </cfRule>
  </conditionalFormatting>
  <conditionalFormatting sqref="F52:G52">
    <cfRule type="expression" dxfId="373" priority="1082" stopIfTrue="1">
      <formula>$C52&lt;F$7</formula>
    </cfRule>
    <cfRule type="expression" dxfId="372" priority="1081" stopIfTrue="1">
      <formula>$C52=F$7</formula>
    </cfRule>
  </conditionalFormatting>
  <conditionalFormatting sqref="F53:G53">
    <cfRule type="expression" dxfId="371" priority="1113" stopIfTrue="1">
      <formula>$C53=F$7</formula>
    </cfRule>
    <cfRule type="expression" dxfId="370" priority="1114" stopIfTrue="1">
      <formula>$C53&lt;F$7</formula>
    </cfRule>
  </conditionalFormatting>
  <conditionalFormatting sqref="F54:G54">
    <cfRule type="expression" dxfId="369" priority="1149" stopIfTrue="1">
      <formula>$C54=F$7</formula>
    </cfRule>
    <cfRule type="expression" dxfId="368" priority="1150" stopIfTrue="1">
      <formula>$C54&lt;F$7</formula>
    </cfRule>
  </conditionalFormatting>
  <conditionalFormatting sqref="F55:G55">
    <cfRule type="expression" dxfId="367" priority="1190" stopIfTrue="1">
      <formula>$C55&lt;F$7</formula>
    </cfRule>
    <cfRule type="expression" dxfId="366" priority="1189" stopIfTrue="1">
      <formula>$C55=F$7</formula>
    </cfRule>
  </conditionalFormatting>
  <conditionalFormatting sqref="F56:G56">
    <cfRule type="expression" dxfId="365" priority="1230" stopIfTrue="1">
      <formula>$C56&lt;F$7</formula>
    </cfRule>
    <cfRule type="expression" dxfId="364" priority="1229" stopIfTrue="1">
      <formula>$C56=F$7</formula>
    </cfRule>
  </conditionalFormatting>
  <conditionalFormatting sqref="F57:G57">
    <cfRule type="expression" dxfId="363" priority="1271" stopIfTrue="1">
      <formula>$C57=F$7</formula>
    </cfRule>
    <cfRule type="expression" dxfId="362" priority="1272" stopIfTrue="1">
      <formula>$C57&lt;F$7</formula>
    </cfRule>
  </conditionalFormatting>
  <conditionalFormatting sqref="F58:G58">
    <cfRule type="expression" dxfId="361" priority="1363" stopIfTrue="1">
      <formula>$C58&lt;F$7</formula>
    </cfRule>
    <cfRule type="expression" dxfId="360" priority="1362" stopIfTrue="1">
      <formula>$C58=F$7</formula>
    </cfRule>
  </conditionalFormatting>
  <conditionalFormatting sqref="F80:G80 G81 N91:P91">
    <cfRule type="expression" dxfId="359" priority="984" stopIfTrue="1">
      <formula>$C80=F$7</formula>
    </cfRule>
    <cfRule type="expression" dxfId="358" priority="985" stopIfTrue="1">
      <formula>$C80&lt;F$7</formula>
    </cfRule>
  </conditionalFormatting>
  <conditionalFormatting sqref="F85:G91">
    <cfRule type="expression" dxfId="357" priority="38" stopIfTrue="1">
      <formula>$C85&lt;F$7</formula>
    </cfRule>
    <cfRule type="expression" dxfId="356" priority="37" stopIfTrue="1">
      <formula>$C85=F$7</formula>
    </cfRule>
  </conditionalFormatting>
  <conditionalFormatting sqref="F33:Q33">
    <cfRule type="expression" dxfId="355" priority="1870">
      <formula>$F$27=0</formula>
    </cfRule>
  </conditionalFormatting>
  <conditionalFormatting sqref="F66:Q66">
    <cfRule type="expression" dxfId="354" priority="1400">
      <formula>$F$27=0</formula>
    </cfRule>
  </conditionalFormatting>
  <conditionalFormatting sqref="F99:Q99">
    <cfRule type="expression" dxfId="353" priority="930">
      <formula>$F$27=0</formula>
    </cfRule>
  </conditionalFormatting>
  <conditionalFormatting sqref="G15">
    <cfRule type="expression" dxfId="352" priority="107" stopIfTrue="1">
      <formula>$C15=G$7</formula>
    </cfRule>
    <cfRule type="expression" dxfId="351" priority="108" stopIfTrue="1">
      <formula>$C15&lt;G$7</formula>
    </cfRule>
  </conditionalFormatting>
  <conditionalFormatting sqref="G16:G17">
    <cfRule type="expression" dxfId="350" priority="63" stopIfTrue="1">
      <formula>$C16=G$7</formula>
    </cfRule>
    <cfRule type="expression" dxfId="349" priority="64" stopIfTrue="1">
      <formula>$C16&lt;G$7</formula>
    </cfRule>
  </conditionalFormatting>
  <conditionalFormatting sqref="G49">
    <cfRule type="cellIs" dxfId="348" priority="1336" operator="greaterThan">
      <formula>G48*120%</formula>
    </cfRule>
    <cfRule type="expression" priority="1333">
      <formula>$C49=G$5</formula>
    </cfRule>
    <cfRule type="cellIs" dxfId="347" priority="1335" operator="lessThan">
      <formula>G48*95%</formula>
    </cfRule>
    <cfRule type="cellIs" dxfId="346" priority="1337" operator="between">
      <formula>G48*0.95</formula>
      <formula>G48*1.2</formula>
    </cfRule>
    <cfRule type="cellIs" dxfId="345" priority="1334" stopIfTrue="1" operator="equal">
      <formula>0</formula>
    </cfRule>
  </conditionalFormatting>
  <conditionalFormatting sqref="G50">
    <cfRule type="expression" dxfId="344" priority="1027" stopIfTrue="1">
      <formula>$C50=G$7</formula>
    </cfRule>
    <cfRule type="expression" dxfId="343" priority="1028" stopIfTrue="1">
      <formula>$C50&lt;G$7</formula>
    </cfRule>
  </conditionalFormatting>
  <conditionalFormatting sqref="G82">
    <cfRule type="cellIs" dxfId="342" priority="866" operator="greaterThan">
      <formula>G81*120%</formula>
    </cfRule>
    <cfRule type="cellIs" dxfId="341" priority="867" operator="between">
      <formula>G81*0.95</formula>
      <formula>G81*1.2</formula>
    </cfRule>
    <cfRule type="cellIs" dxfId="340" priority="865" operator="lessThan">
      <formula>G81*95%</formula>
    </cfRule>
    <cfRule type="cellIs" dxfId="339" priority="864" stopIfTrue="1" operator="equal">
      <formula>0</formula>
    </cfRule>
    <cfRule type="expression" priority="863">
      <formula>$C82=G$5</formula>
    </cfRule>
  </conditionalFormatting>
  <conditionalFormatting sqref="G83 D83:E85">
    <cfRule type="expression" dxfId="338" priority="67" stopIfTrue="1">
      <formula>$C83=D$7</formula>
    </cfRule>
    <cfRule type="expression" dxfId="337" priority="68" stopIfTrue="1">
      <formula>$C83&lt;D$7</formula>
    </cfRule>
  </conditionalFormatting>
  <conditionalFormatting sqref="G84">
    <cfRule type="expression" dxfId="336" priority="583" stopIfTrue="1">
      <formula>$C84=G$7</formula>
    </cfRule>
    <cfRule type="expression" dxfId="335" priority="584" stopIfTrue="1">
      <formula>$C84&lt;G$7</formula>
    </cfRule>
  </conditionalFormatting>
  <conditionalFormatting sqref="G85:G91">
    <cfRule type="expression" dxfId="334" priority="51" stopIfTrue="1">
      <formula>$C85=G$7</formula>
    </cfRule>
    <cfRule type="expression" dxfId="333" priority="52" stopIfTrue="1">
      <formula>$C85&lt;G$7</formula>
    </cfRule>
  </conditionalFormatting>
  <conditionalFormatting sqref="G16:H16">
    <cfRule type="expression" dxfId="332" priority="62" stopIfTrue="1">
      <formula>$C16&lt;G$7</formula>
    </cfRule>
    <cfRule type="expression" dxfId="331" priority="61" stopIfTrue="1">
      <formula>$C16=G$7</formula>
    </cfRule>
  </conditionalFormatting>
  <conditionalFormatting sqref="G18:H18">
    <cfRule type="expression" dxfId="330" priority="234" stopIfTrue="1">
      <formula>$C18&lt;G$7</formula>
    </cfRule>
    <cfRule type="expression" dxfId="329" priority="233" stopIfTrue="1">
      <formula>$C18=G$7</formula>
    </cfRule>
  </conditionalFormatting>
  <conditionalFormatting sqref="G19:H19">
    <cfRule type="expression" dxfId="328" priority="261" stopIfTrue="1">
      <formula>$C19=G$7</formula>
    </cfRule>
    <cfRule type="expression" dxfId="327" priority="262" stopIfTrue="1">
      <formula>$C19&lt;G$7</formula>
    </cfRule>
  </conditionalFormatting>
  <conditionalFormatting sqref="G20:H20">
    <cfRule type="expression" dxfId="326" priority="293" stopIfTrue="1">
      <formula>$C20=G$7</formula>
    </cfRule>
    <cfRule type="expression" dxfId="325" priority="294" stopIfTrue="1">
      <formula>$C20&lt;G$7</formula>
    </cfRule>
  </conditionalFormatting>
  <conditionalFormatting sqref="G21:H22">
    <cfRule type="expression" dxfId="324" priority="330" stopIfTrue="1">
      <formula>$C21&lt;G$7</formula>
    </cfRule>
    <cfRule type="expression" dxfId="323" priority="329" stopIfTrue="1">
      <formula>$C21=G$7</formula>
    </cfRule>
  </conditionalFormatting>
  <conditionalFormatting sqref="G23:H24">
    <cfRule type="expression" dxfId="322" priority="410" stopIfTrue="1">
      <formula>$C23&lt;G$7</formula>
    </cfRule>
    <cfRule type="expression" dxfId="321" priority="409" stopIfTrue="1">
      <formula>$C23=G$7</formula>
    </cfRule>
  </conditionalFormatting>
  <conditionalFormatting sqref="G25:H25">
    <cfRule type="expression" dxfId="320" priority="494" stopIfTrue="1">
      <formula>$C25&lt;G$7</formula>
    </cfRule>
    <cfRule type="expression" dxfId="319" priority="493" stopIfTrue="1">
      <formula>$C25=G$7</formula>
    </cfRule>
  </conditionalFormatting>
  <conditionalFormatting sqref="G51:H51">
    <cfRule type="expression" dxfId="318" priority="1050" stopIfTrue="1">
      <formula>$C51&lt;G$7</formula>
    </cfRule>
    <cfRule type="expression" dxfId="317" priority="1049" stopIfTrue="1">
      <formula>$C51=G$7</formula>
    </cfRule>
  </conditionalFormatting>
  <conditionalFormatting sqref="G52:H52">
    <cfRule type="expression" dxfId="316" priority="1078" stopIfTrue="1">
      <formula>$C52&lt;G$7</formula>
    </cfRule>
    <cfRule type="expression" dxfId="315" priority="1077" stopIfTrue="1">
      <formula>$C52=G$7</formula>
    </cfRule>
  </conditionalFormatting>
  <conditionalFormatting sqref="G53:H53">
    <cfRule type="expression" dxfId="314" priority="1110" stopIfTrue="1">
      <formula>$C53&lt;G$7</formula>
    </cfRule>
    <cfRule type="expression" dxfId="313" priority="1109" stopIfTrue="1">
      <formula>$C53=G$7</formula>
    </cfRule>
  </conditionalFormatting>
  <conditionalFormatting sqref="G54:H54">
    <cfRule type="expression" dxfId="312" priority="1146" stopIfTrue="1">
      <formula>$C54&lt;G$7</formula>
    </cfRule>
    <cfRule type="expression" dxfId="311" priority="1145" stopIfTrue="1">
      <formula>$C54=G$7</formula>
    </cfRule>
  </conditionalFormatting>
  <conditionalFormatting sqref="G55:H55">
    <cfRule type="expression" dxfId="310" priority="1185" stopIfTrue="1">
      <formula>$C55=G$7</formula>
    </cfRule>
    <cfRule type="expression" dxfId="309" priority="1186" stopIfTrue="1">
      <formula>$C55&lt;G$7</formula>
    </cfRule>
  </conditionalFormatting>
  <conditionalFormatting sqref="G56:H56">
    <cfRule type="expression" dxfId="308" priority="1225" stopIfTrue="1">
      <formula>$C56=G$7</formula>
    </cfRule>
    <cfRule type="expression" dxfId="307" priority="1226" stopIfTrue="1">
      <formula>$C56&lt;G$7</formula>
    </cfRule>
  </conditionalFormatting>
  <conditionalFormatting sqref="G57:H57">
    <cfRule type="expression" dxfId="306" priority="1268" stopIfTrue="1">
      <formula>$C57&lt;G$7</formula>
    </cfRule>
    <cfRule type="expression" dxfId="305" priority="1267" stopIfTrue="1">
      <formula>$C57=G$7</formula>
    </cfRule>
  </conditionalFormatting>
  <conditionalFormatting sqref="G58:H58">
    <cfRule type="expression" dxfId="304" priority="1359" stopIfTrue="1">
      <formula>$C58&lt;G$7</formula>
    </cfRule>
    <cfRule type="expression" dxfId="303" priority="1358" stopIfTrue="1">
      <formula>$C58=G$7</formula>
    </cfRule>
  </conditionalFormatting>
  <conditionalFormatting sqref="G84:H84">
    <cfRule type="expression" dxfId="302" priority="579" stopIfTrue="1">
      <formula>$C84=G$7</formula>
    </cfRule>
    <cfRule type="expression" dxfId="301" priority="580" stopIfTrue="1">
      <formula>$C84&lt;G$7</formula>
    </cfRule>
  </conditionalFormatting>
  <conditionalFormatting sqref="H15">
    <cfRule type="expression" dxfId="300" priority="116" stopIfTrue="1">
      <formula>$C15&lt;H$7</formula>
    </cfRule>
    <cfRule type="expression" dxfId="299" priority="115" stopIfTrue="1">
      <formula>$C15=H$7</formula>
    </cfRule>
  </conditionalFormatting>
  <conditionalFormatting sqref="H15:H16">
    <cfRule type="expression" dxfId="298" priority="112" stopIfTrue="1">
      <formula>$C15&lt;H$7</formula>
    </cfRule>
    <cfRule type="expression" dxfId="297" priority="111" stopIfTrue="1">
      <formula>$C15=H$7</formula>
    </cfRule>
  </conditionalFormatting>
  <conditionalFormatting sqref="H17">
    <cfRule type="expression" dxfId="296" priority="57" stopIfTrue="1">
      <formula>$C17=H$7</formula>
    </cfRule>
    <cfRule type="expression" dxfId="295" priority="58" stopIfTrue="1">
      <formula>$C17&lt;H$7</formula>
    </cfRule>
  </conditionalFormatting>
  <conditionalFormatting sqref="H17:H18">
    <cfRule type="expression" dxfId="294" priority="59" stopIfTrue="1">
      <formula>$C17=H$7</formula>
    </cfRule>
    <cfRule type="expression" dxfId="293" priority="60" stopIfTrue="1">
      <formula>$C17&lt;H$7</formula>
    </cfRule>
  </conditionalFormatting>
  <conditionalFormatting sqref="H50">
    <cfRule type="cellIs" dxfId="292" priority="1327" stopIfTrue="1" operator="equal">
      <formula>0</formula>
    </cfRule>
    <cfRule type="cellIs" dxfId="291" priority="1330" operator="between">
      <formula>H49*0.95</formula>
      <formula>H49*1.2</formula>
    </cfRule>
    <cfRule type="cellIs" dxfId="290" priority="1329" operator="greaterThan">
      <formula>H49*120%</formula>
    </cfRule>
    <cfRule type="cellIs" dxfId="289" priority="1328" operator="lessThan">
      <formula>H49*95%</formula>
    </cfRule>
    <cfRule type="expression" priority="1326">
      <formula>$C50=H$5</formula>
    </cfRule>
  </conditionalFormatting>
  <conditionalFormatting sqref="H51">
    <cfRule type="expression" dxfId="288" priority="1048" stopIfTrue="1">
      <formula>$C51&lt;H$7</formula>
    </cfRule>
    <cfRule type="expression" dxfId="287" priority="1047" stopIfTrue="1">
      <formula>$C51=H$7</formula>
    </cfRule>
  </conditionalFormatting>
  <conditionalFormatting sqref="H83">
    <cfRule type="cellIs" dxfId="286" priority="859" operator="greaterThan">
      <formula>H82*120%</formula>
    </cfRule>
    <cfRule type="cellIs" dxfId="285" priority="858" operator="lessThan">
      <formula>H82*95%</formula>
    </cfRule>
    <cfRule type="cellIs" dxfId="284" priority="857" stopIfTrue="1" operator="equal">
      <formula>0</formula>
    </cfRule>
    <cfRule type="expression" priority="856">
      <formula>$C83=H$5</formula>
    </cfRule>
    <cfRule type="cellIs" dxfId="283" priority="860" operator="between">
      <formula>H82*0.95</formula>
      <formula>H82*1.2</formula>
    </cfRule>
  </conditionalFormatting>
  <conditionalFormatting sqref="H84">
    <cfRule type="expression" dxfId="282" priority="577" stopIfTrue="1">
      <formula>$C84=H$7</formula>
    </cfRule>
    <cfRule type="expression" dxfId="281" priority="578" stopIfTrue="1">
      <formula>$C84&lt;H$7</formula>
    </cfRule>
  </conditionalFormatting>
  <conditionalFormatting sqref="H85:H87">
    <cfRule type="expression" dxfId="280" priority="608" stopIfTrue="1">
      <formula>$C85&lt;H$7</formula>
    </cfRule>
    <cfRule type="expression" dxfId="279" priority="607" stopIfTrue="1">
      <formula>$C85=H$7</formula>
    </cfRule>
  </conditionalFormatting>
  <conditionalFormatting sqref="H88:H91">
    <cfRule type="expression" dxfId="278" priority="715" stopIfTrue="1">
      <formula>$C88=H$7</formula>
    </cfRule>
    <cfRule type="expression" dxfId="277" priority="716" stopIfTrue="1">
      <formula>$C88&lt;H$7</formula>
    </cfRule>
  </conditionalFormatting>
  <conditionalFormatting sqref="H19:I19">
    <cfRule type="expression" dxfId="276" priority="257" stopIfTrue="1">
      <formula>$C19=H$7</formula>
    </cfRule>
    <cfRule type="expression" dxfId="275" priority="258" stopIfTrue="1">
      <formula>$C19&lt;H$7</formula>
    </cfRule>
  </conditionalFormatting>
  <conditionalFormatting sqref="H20:I20">
    <cfRule type="expression" dxfId="274" priority="290" stopIfTrue="1">
      <formula>$C20&lt;H$7</formula>
    </cfRule>
    <cfRule type="expression" dxfId="273" priority="289" stopIfTrue="1">
      <formula>$C20=H$7</formula>
    </cfRule>
  </conditionalFormatting>
  <conditionalFormatting sqref="H21:I22">
    <cfRule type="expression" dxfId="272" priority="326" stopIfTrue="1">
      <formula>$C21&lt;H$7</formula>
    </cfRule>
    <cfRule type="expression" dxfId="271" priority="325" stopIfTrue="1">
      <formula>$C21=H$7</formula>
    </cfRule>
  </conditionalFormatting>
  <conditionalFormatting sqref="H23:I24">
    <cfRule type="expression" dxfId="270" priority="406" stopIfTrue="1">
      <formula>$C23&lt;H$7</formula>
    </cfRule>
    <cfRule type="expression" dxfId="269" priority="405" stopIfTrue="1">
      <formula>$C23=H$7</formula>
    </cfRule>
  </conditionalFormatting>
  <conditionalFormatting sqref="H25:I25">
    <cfRule type="expression" dxfId="268" priority="489" stopIfTrue="1">
      <formula>$C25=H$7</formula>
    </cfRule>
    <cfRule type="expression" dxfId="267" priority="490" stopIfTrue="1">
      <formula>$C25&lt;H$7</formula>
    </cfRule>
  </conditionalFormatting>
  <conditionalFormatting sqref="H52:I52">
    <cfRule type="expression" dxfId="266" priority="1074" stopIfTrue="1">
      <formula>$C52&lt;H$7</formula>
    </cfRule>
    <cfRule type="expression" dxfId="265" priority="1073" stopIfTrue="1">
      <formula>$C52=H$7</formula>
    </cfRule>
  </conditionalFormatting>
  <conditionalFormatting sqref="H53:I53">
    <cfRule type="expression" dxfId="264" priority="1105" stopIfTrue="1">
      <formula>$C53=H$7</formula>
    </cfRule>
    <cfRule type="expression" dxfId="263" priority="1106" stopIfTrue="1">
      <formula>$C53&lt;H$7</formula>
    </cfRule>
  </conditionalFormatting>
  <conditionalFormatting sqref="H54:I54">
    <cfRule type="expression" dxfId="262" priority="1141" stopIfTrue="1">
      <formula>$C54=H$7</formula>
    </cfRule>
    <cfRule type="expression" dxfId="261" priority="1142" stopIfTrue="1">
      <formula>$C54&lt;H$7</formula>
    </cfRule>
  </conditionalFormatting>
  <conditionalFormatting sqref="H55:I55">
    <cfRule type="expression" dxfId="260" priority="1181" stopIfTrue="1">
      <formula>$C55=H$7</formula>
    </cfRule>
    <cfRule type="expression" dxfId="259" priority="1182" stopIfTrue="1">
      <formula>$C55&lt;H$7</formula>
    </cfRule>
  </conditionalFormatting>
  <conditionalFormatting sqref="H56:I56">
    <cfRule type="expression" dxfId="258" priority="1221" stopIfTrue="1">
      <formula>$C56=H$7</formula>
    </cfRule>
    <cfRule type="expression" dxfId="257" priority="1222" stopIfTrue="1">
      <formula>$C56&lt;H$7</formula>
    </cfRule>
  </conditionalFormatting>
  <conditionalFormatting sqref="H57:I57">
    <cfRule type="expression" dxfId="256" priority="1263" stopIfTrue="1">
      <formula>$C57=H$7</formula>
    </cfRule>
    <cfRule type="expression" dxfId="255" priority="1264" stopIfTrue="1">
      <formula>$C57&lt;H$7</formula>
    </cfRule>
  </conditionalFormatting>
  <conditionalFormatting sqref="H58:I58">
    <cfRule type="expression" dxfId="254" priority="1355" stopIfTrue="1">
      <formula>$C58&lt;H$7</formula>
    </cfRule>
    <cfRule type="expression" dxfId="253" priority="1354" stopIfTrue="1">
      <formula>$C58=H$7</formula>
    </cfRule>
  </conditionalFormatting>
  <conditionalFormatting sqref="H63:I63">
    <cfRule type="cellIs" dxfId="252" priority="1423" operator="greaterThan">
      <formula>$I$31</formula>
    </cfRule>
  </conditionalFormatting>
  <conditionalFormatting sqref="H85:I86">
    <cfRule type="expression" dxfId="251" priority="603" stopIfTrue="1">
      <formula>$C85=H$7</formula>
    </cfRule>
    <cfRule type="expression" dxfId="250" priority="604" stopIfTrue="1">
      <formula>$C85&lt;H$7</formula>
    </cfRule>
  </conditionalFormatting>
  <conditionalFormatting sqref="H87:I91">
    <cfRule type="expression" dxfId="249" priority="672" stopIfTrue="1">
      <formula>$C87&lt;H$7</formula>
    </cfRule>
    <cfRule type="expression" dxfId="248" priority="671" stopIfTrue="1">
      <formula>$C87=H$7</formula>
    </cfRule>
  </conditionalFormatting>
  <conditionalFormatting sqref="H96:I96">
    <cfRule type="cellIs" dxfId="247" priority="953" operator="greaterThan">
      <formula>$I$31</formula>
    </cfRule>
  </conditionalFormatting>
  <conditionalFormatting sqref="I18:I19">
    <cfRule type="expression" dxfId="246" priority="36" stopIfTrue="1">
      <formula>$C18&lt;I$7</formula>
    </cfRule>
    <cfRule type="expression" dxfId="245" priority="35" stopIfTrue="1">
      <formula>$C18=I$7</formula>
    </cfRule>
  </conditionalFormatting>
  <conditionalFormatting sqref="I51">
    <cfRule type="cellIs" dxfId="244" priority="1320" stopIfTrue="1" operator="equal">
      <formula>0</formula>
    </cfRule>
    <cfRule type="cellIs" dxfId="243" priority="1322" operator="greaterThan">
      <formula>I50*120%</formula>
    </cfRule>
    <cfRule type="cellIs" dxfId="242" priority="1321" operator="lessThan">
      <formula>I50*95%</formula>
    </cfRule>
    <cfRule type="cellIs" dxfId="241" priority="1323" operator="between">
      <formula>I50*0.95</formula>
      <formula>I50*1.2</formula>
    </cfRule>
    <cfRule type="expression" priority="1319">
      <formula>$C51=I$5</formula>
    </cfRule>
  </conditionalFormatting>
  <conditionalFormatting sqref="I52">
    <cfRule type="expression" dxfId="240" priority="1071" stopIfTrue="1">
      <formula>$C52=I$7</formula>
    </cfRule>
    <cfRule type="expression" dxfId="239" priority="1072" stopIfTrue="1">
      <formula>$C52&lt;I$7</formula>
    </cfRule>
  </conditionalFormatting>
  <conditionalFormatting sqref="I84">
    <cfRule type="cellIs" dxfId="238" priority="852" operator="greaterThan">
      <formula>I83*120%</formula>
    </cfRule>
    <cfRule type="cellIs" dxfId="237" priority="851" operator="lessThan">
      <formula>I83*95%</formula>
    </cfRule>
    <cfRule type="cellIs" dxfId="236" priority="853" operator="between">
      <formula>I83*0.95</formula>
      <formula>I83*1.2</formula>
    </cfRule>
    <cfRule type="expression" priority="849">
      <formula>$C84=I$5</formula>
    </cfRule>
    <cfRule type="cellIs" dxfId="235" priority="850" stopIfTrue="1" operator="equal">
      <formula>0</formula>
    </cfRule>
  </conditionalFormatting>
  <conditionalFormatting sqref="I85">
    <cfRule type="expression" dxfId="234" priority="601" stopIfTrue="1">
      <formula>$C85=I$7</formula>
    </cfRule>
    <cfRule type="expression" dxfId="233" priority="602" stopIfTrue="1">
      <formula>$C85&lt;I$7</formula>
    </cfRule>
  </conditionalFormatting>
  <conditionalFormatting sqref="I86:I91">
    <cfRule type="expression" dxfId="232" priority="636" stopIfTrue="1">
      <formula>$C86&lt;I$7</formula>
    </cfRule>
    <cfRule type="expression" dxfId="231" priority="635" stopIfTrue="1">
      <formula>$C86=I$7</formula>
    </cfRule>
  </conditionalFormatting>
  <conditionalFormatting sqref="I18:J18">
    <cfRule type="expression" dxfId="230" priority="33" stopIfTrue="1">
      <formula>$C18=I$7</formula>
    </cfRule>
    <cfRule type="expression" dxfId="229" priority="34" stopIfTrue="1">
      <formula>$C18&lt;I$7</formula>
    </cfRule>
  </conditionalFormatting>
  <conditionalFormatting sqref="I20:J20">
    <cfRule type="expression" dxfId="228" priority="285" stopIfTrue="1">
      <formula>$C20=I$7</formula>
    </cfRule>
    <cfRule type="expression" dxfId="227" priority="286" stopIfTrue="1">
      <formula>$C20&lt;I$7</formula>
    </cfRule>
  </conditionalFormatting>
  <conditionalFormatting sqref="I21:J22">
    <cfRule type="expression" dxfId="226" priority="322" stopIfTrue="1">
      <formula>$C21&lt;I$7</formula>
    </cfRule>
    <cfRule type="expression" dxfId="225" priority="321" stopIfTrue="1">
      <formula>$C21=I$7</formula>
    </cfRule>
  </conditionalFormatting>
  <conditionalFormatting sqref="I23:J24">
    <cfRule type="expression" dxfId="224" priority="402" stopIfTrue="1">
      <formula>$C23&lt;I$7</formula>
    </cfRule>
    <cfRule type="expression" dxfId="223" priority="401" stopIfTrue="1">
      <formula>$C23=I$7</formula>
    </cfRule>
  </conditionalFormatting>
  <conditionalFormatting sqref="I25:J25">
    <cfRule type="expression" dxfId="222" priority="485" stopIfTrue="1">
      <formula>$C25=I$7</formula>
    </cfRule>
    <cfRule type="expression" dxfId="221" priority="486" stopIfTrue="1">
      <formula>$C25&lt;I$7</formula>
    </cfRule>
  </conditionalFormatting>
  <conditionalFormatting sqref="I53:J53">
    <cfRule type="expression" dxfId="220" priority="1101" stopIfTrue="1">
      <formula>$C53=I$7</formula>
    </cfRule>
    <cfRule type="expression" dxfId="219" priority="1102" stopIfTrue="1">
      <formula>$C53&lt;I$7</formula>
    </cfRule>
  </conditionalFormatting>
  <conditionalFormatting sqref="I54:J54">
    <cfRule type="expression" dxfId="218" priority="1137" stopIfTrue="1">
      <formula>$C54=I$7</formula>
    </cfRule>
    <cfRule type="expression" dxfId="217" priority="1138" stopIfTrue="1">
      <formula>$C54&lt;I$7</formula>
    </cfRule>
  </conditionalFormatting>
  <conditionalFormatting sqref="I55:J55">
    <cfRule type="expression" dxfId="216" priority="1177" stopIfTrue="1">
      <formula>$C55=I$7</formula>
    </cfRule>
    <cfRule type="expression" dxfId="215" priority="1178" stopIfTrue="1">
      <formula>$C55&lt;I$7</formula>
    </cfRule>
  </conditionalFormatting>
  <conditionalFormatting sqref="I56:J56">
    <cfRule type="expression" dxfId="214" priority="1217" stopIfTrue="1">
      <formula>$C56=I$7</formula>
    </cfRule>
    <cfRule type="expression" dxfId="213" priority="1218" stopIfTrue="1">
      <formula>$C56&lt;I$7</formula>
    </cfRule>
  </conditionalFormatting>
  <conditionalFormatting sqref="I57:J57">
    <cfRule type="expression" dxfId="212" priority="1260" stopIfTrue="1">
      <formula>$C57&lt;I$7</formula>
    </cfRule>
    <cfRule type="expression" dxfId="211" priority="1259" stopIfTrue="1">
      <formula>$C57=I$7</formula>
    </cfRule>
  </conditionalFormatting>
  <conditionalFormatting sqref="I58:J58">
    <cfRule type="expression" dxfId="210" priority="1350" stopIfTrue="1">
      <formula>$C58=I$7</formula>
    </cfRule>
    <cfRule type="expression" dxfId="209" priority="1351" stopIfTrue="1">
      <formula>$C58&lt;I$7</formula>
    </cfRule>
  </conditionalFormatting>
  <conditionalFormatting sqref="I15:M17">
    <cfRule type="expression" dxfId="208" priority="176" stopIfTrue="1">
      <formula>$C15&lt;I$7</formula>
    </cfRule>
    <cfRule type="expression" dxfId="207" priority="175" stopIfTrue="1">
      <formula>$C15=I$7</formula>
    </cfRule>
    <cfRule type="expression" dxfId="206" priority="174" stopIfTrue="1">
      <formula>$C15&lt;I$7</formula>
    </cfRule>
    <cfRule type="expression" dxfId="205" priority="173" stopIfTrue="1">
      <formula>$C15=I$7</formula>
    </cfRule>
  </conditionalFormatting>
  <conditionalFormatting sqref="I33:M33">
    <cfRule type="cellIs" dxfId="204" priority="1879" operator="greaterThan">
      <formula>0</formula>
    </cfRule>
    <cfRule type="cellIs" dxfId="203" priority="1880" operator="lessThan">
      <formula>0</formula>
    </cfRule>
  </conditionalFormatting>
  <conditionalFormatting sqref="I66:M66">
    <cfRule type="cellIs" dxfId="202" priority="1409" operator="greaterThan">
      <formula>0</formula>
    </cfRule>
    <cfRule type="cellIs" dxfId="201" priority="1410" operator="lessThan">
      <formula>0</formula>
    </cfRule>
  </conditionalFormatting>
  <conditionalFormatting sqref="I99:M99">
    <cfRule type="cellIs" dxfId="200" priority="940" operator="lessThan">
      <formula>0</formula>
    </cfRule>
    <cfRule type="cellIs" dxfId="199" priority="939" operator="greaterThan">
      <formula>0</formula>
    </cfRule>
  </conditionalFormatting>
  <conditionalFormatting sqref="J18">
    <cfRule type="expression" dxfId="198" priority="163" stopIfTrue="1">
      <formula>$C18=J$7</formula>
    </cfRule>
    <cfRule type="expression" dxfId="197" priority="164" stopIfTrue="1">
      <formula>$C18&lt;J$7</formula>
    </cfRule>
  </conditionalFormatting>
  <conditionalFormatting sqref="J19">
    <cfRule type="expression" dxfId="196" priority="29" stopIfTrue="1">
      <formula>$C19=J$7</formula>
    </cfRule>
    <cfRule type="expression" dxfId="195" priority="30" stopIfTrue="1">
      <formula>$C19&lt;J$7</formula>
    </cfRule>
  </conditionalFormatting>
  <conditionalFormatting sqref="J19:J20">
    <cfRule type="expression" dxfId="194" priority="32" stopIfTrue="1">
      <formula>$C19&lt;J$7</formula>
    </cfRule>
    <cfRule type="expression" dxfId="193" priority="31" stopIfTrue="1">
      <formula>$C19=J$7</formula>
    </cfRule>
  </conditionalFormatting>
  <conditionalFormatting sqref="J52">
    <cfRule type="expression" priority="1312">
      <formula>$C52=J$5</formula>
    </cfRule>
    <cfRule type="cellIs" dxfId="192" priority="1313" stopIfTrue="1" operator="equal">
      <formula>0</formula>
    </cfRule>
    <cfRule type="cellIs" dxfId="191" priority="1314" operator="lessThan">
      <formula>J51*95%</formula>
    </cfRule>
    <cfRule type="cellIs" dxfId="190" priority="1315" operator="greaterThan">
      <formula>J51*120%</formula>
    </cfRule>
    <cfRule type="cellIs" dxfId="189" priority="1316" operator="between">
      <formula>J51*0.95</formula>
      <formula>J51*1.2</formula>
    </cfRule>
  </conditionalFormatting>
  <conditionalFormatting sqref="J53">
    <cfRule type="expression" dxfId="188" priority="1099" stopIfTrue="1">
      <formula>$C53=J$7</formula>
    </cfRule>
    <cfRule type="expression" dxfId="187" priority="1100" stopIfTrue="1">
      <formula>$C53&lt;J$7</formula>
    </cfRule>
  </conditionalFormatting>
  <conditionalFormatting sqref="J85">
    <cfRule type="cellIs" dxfId="186" priority="843" stopIfTrue="1" operator="equal">
      <formula>0</formula>
    </cfRule>
    <cfRule type="cellIs" dxfId="185" priority="845" operator="greaterThan">
      <formula>J84*120%</formula>
    </cfRule>
    <cfRule type="cellIs" dxfId="184" priority="846" operator="between">
      <formula>J84*0.95</formula>
      <formula>J84*1.2</formula>
    </cfRule>
    <cfRule type="expression" priority="842">
      <formula>$C85=J$5</formula>
    </cfRule>
    <cfRule type="cellIs" dxfId="183" priority="844" operator="lessThan">
      <formula>J84*95%</formula>
    </cfRule>
  </conditionalFormatting>
  <conditionalFormatting sqref="J86">
    <cfRule type="expression" dxfId="182" priority="28" stopIfTrue="1">
      <formula>$C86&lt;J$7</formula>
    </cfRule>
    <cfRule type="expression" dxfId="181" priority="27" stopIfTrue="1">
      <formula>$C86=J$7</formula>
    </cfRule>
  </conditionalFormatting>
  <conditionalFormatting sqref="J86:J91">
    <cfRule type="expression" dxfId="180" priority="20" stopIfTrue="1">
      <formula>$C86&lt;J$7</formula>
    </cfRule>
    <cfRule type="expression" dxfId="179" priority="19" stopIfTrue="1">
      <formula>$C86=J$7</formula>
    </cfRule>
  </conditionalFormatting>
  <conditionalFormatting sqref="J21:K22">
    <cfRule type="expression" dxfId="178" priority="317" stopIfTrue="1">
      <formula>$C21=J$7</formula>
    </cfRule>
    <cfRule type="expression" dxfId="177" priority="318" stopIfTrue="1">
      <formula>$C21&lt;J$7</formula>
    </cfRule>
  </conditionalFormatting>
  <conditionalFormatting sqref="J23:K24">
    <cfRule type="expression" dxfId="176" priority="398" stopIfTrue="1">
      <formula>$C23&lt;J$7</formula>
    </cfRule>
    <cfRule type="expression" dxfId="175" priority="397" stopIfTrue="1">
      <formula>$C23=J$7</formula>
    </cfRule>
  </conditionalFormatting>
  <conditionalFormatting sqref="J25:K25">
    <cfRule type="expression" dxfId="174" priority="481" stopIfTrue="1">
      <formula>$C25=J$7</formula>
    </cfRule>
    <cfRule type="expression" dxfId="173" priority="482" stopIfTrue="1">
      <formula>$C25&lt;J$7</formula>
    </cfRule>
  </conditionalFormatting>
  <conditionalFormatting sqref="J54:K54">
    <cfRule type="expression" dxfId="172" priority="1134" stopIfTrue="1">
      <formula>$C54&lt;J$7</formula>
    </cfRule>
    <cfRule type="expression" dxfId="171" priority="1133" stopIfTrue="1">
      <formula>$C54=J$7</formula>
    </cfRule>
  </conditionalFormatting>
  <conditionalFormatting sqref="J55:K55">
    <cfRule type="expression" dxfId="170" priority="1174" stopIfTrue="1">
      <formula>$C55&lt;J$7</formula>
    </cfRule>
    <cfRule type="expression" dxfId="169" priority="1173" stopIfTrue="1">
      <formula>$C55=J$7</formula>
    </cfRule>
  </conditionalFormatting>
  <conditionalFormatting sqref="J56:K56">
    <cfRule type="expression" dxfId="168" priority="1214" stopIfTrue="1">
      <formula>$C56&lt;J$7</formula>
    </cfRule>
    <cfRule type="expression" dxfId="167" priority="1213" stopIfTrue="1">
      <formula>$C56=J$7</formula>
    </cfRule>
  </conditionalFormatting>
  <conditionalFormatting sqref="J57:K57">
    <cfRule type="expression" dxfId="166" priority="1256" stopIfTrue="1">
      <formula>$C57&lt;J$7</formula>
    </cfRule>
    <cfRule type="expression" dxfId="165" priority="1255" stopIfTrue="1">
      <formula>$C57=J$7</formula>
    </cfRule>
  </conditionalFormatting>
  <conditionalFormatting sqref="J58:K58">
    <cfRule type="expression" dxfId="164" priority="1346" stopIfTrue="1">
      <formula>$C58=J$7</formula>
    </cfRule>
    <cfRule type="expression" dxfId="163" priority="1347" stopIfTrue="1">
      <formula>$C58&lt;J$7</formula>
    </cfRule>
  </conditionalFormatting>
  <conditionalFormatting sqref="J87:K91">
    <cfRule type="expression" dxfId="162" priority="15" stopIfTrue="1">
      <formula>$C87=J$7</formula>
    </cfRule>
    <cfRule type="expression" dxfId="161" priority="16" stopIfTrue="1">
      <formula>$C87&lt;J$7</formula>
    </cfRule>
  </conditionalFormatting>
  <conditionalFormatting sqref="J33:M33">
    <cfRule type="expression" dxfId="160" priority="1889" stopIfTrue="1">
      <formula>J$27=0</formula>
    </cfRule>
  </conditionalFormatting>
  <conditionalFormatting sqref="J45:M51">
    <cfRule type="expression" dxfId="159" priority="1324" stopIfTrue="1">
      <formula>$C45=J$7</formula>
    </cfRule>
    <cfRule type="expression" dxfId="158" priority="1325" stopIfTrue="1">
      <formula>$C45&lt;J$7</formula>
    </cfRule>
  </conditionalFormatting>
  <conditionalFormatting sqref="J66:M66">
    <cfRule type="expression" dxfId="157" priority="1419" stopIfTrue="1">
      <formula>J$27=0</formula>
    </cfRule>
  </conditionalFormatting>
  <conditionalFormatting sqref="J80:M84 K85:M85 L86:M86">
    <cfRule type="expression" dxfId="156" priority="97" stopIfTrue="1">
      <formula>$C80=J$7</formula>
    </cfRule>
    <cfRule type="expression" dxfId="155" priority="98" stopIfTrue="1">
      <formula>$C80&lt;J$7</formula>
    </cfRule>
  </conditionalFormatting>
  <conditionalFormatting sqref="J99:M99">
    <cfRule type="expression" dxfId="154" priority="949" stopIfTrue="1">
      <formula>J$27=0</formula>
    </cfRule>
  </conditionalFormatting>
  <conditionalFormatting sqref="J12:P14">
    <cfRule type="expression" dxfId="153" priority="1915" stopIfTrue="1">
      <formula>$C12=J$7</formula>
    </cfRule>
    <cfRule type="expression" dxfId="152" priority="1916" stopIfTrue="1">
      <formula>$C12&lt;J$7</formula>
    </cfRule>
  </conditionalFormatting>
  <conditionalFormatting sqref="J63:P63">
    <cfRule type="cellIs" dxfId="151" priority="1425" operator="greaterThan">
      <formula>0</formula>
    </cfRule>
    <cfRule type="cellIs" dxfId="150" priority="1426" operator="lessThan">
      <formula>0</formula>
    </cfRule>
  </conditionalFormatting>
  <conditionalFormatting sqref="J96:P96">
    <cfRule type="cellIs" dxfId="149" priority="955" operator="greaterThan">
      <formula>0</formula>
    </cfRule>
    <cfRule type="cellIs" dxfId="148" priority="956" operator="lessThan">
      <formula>0</formula>
    </cfRule>
  </conditionalFormatting>
  <conditionalFormatting sqref="K20:K21">
    <cfRule type="expression" dxfId="147" priority="23" stopIfTrue="1">
      <formula>$C20=K$7</formula>
    </cfRule>
    <cfRule type="expression" dxfId="146" priority="24" stopIfTrue="1">
      <formula>$C20&lt;K$7</formula>
    </cfRule>
  </conditionalFormatting>
  <conditionalFormatting sqref="K53">
    <cfRule type="cellIs" dxfId="145" priority="1308" stopIfTrue="1" operator="equal">
      <formula>0</formula>
    </cfRule>
    <cfRule type="cellIs" dxfId="144" priority="1309" operator="lessThan">
      <formula>K52*95%</formula>
    </cfRule>
    <cfRule type="cellIs" dxfId="143" priority="1310" operator="greaterThan">
      <formula>K52*120%</formula>
    </cfRule>
    <cfRule type="cellIs" dxfId="142" priority="1311" operator="between">
      <formula>K52*0.95</formula>
      <formula>K52*1.2</formula>
    </cfRule>
    <cfRule type="expression" priority="1307">
      <formula>$C53=K$5</formula>
    </cfRule>
  </conditionalFormatting>
  <conditionalFormatting sqref="K54">
    <cfRule type="expression" dxfId="141" priority="1132" stopIfTrue="1">
      <formula>$C54&lt;K$7</formula>
    </cfRule>
    <cfRule type="expression" dxfId="140" priority="1131" stopIfTrue="1">
      <formula>$C54=K$7</formula>
    </cfRule>
  </conditionalFormatting>
  <conditionalFormatting sqref="K86">
    <cfRule type="cellIs" dxfId="139" priority="839" operator="lessThan">
      <formula>K85*95%</formula>
    </cfRule>
    <cfRule type="cellIs" dxfId="138" priority="840" operator="greaterThan">
      <formula>K85*120%</formula>
    </cfRule>
    <cfRule type="cellIs" dxfId="137" priority="841" operator="between">
      <formula>K85*0.95</formula>
      <formula>K85*1.2</formula>
    </cfRule>
    <cfRule type="expression" priority="837">
      <formula>$C86=K$5</formula>
    </cfRule>
    <cfRule type="cellIs" dxfId="136" priority="838" stopIfTrue="1" operator="equal">
      <formula>0</formula>
    </cfRule>
  </conditionalFormatting>
  <conditionalFormatting sqref="K87:K91">
    <cfRule type="expression" dxfId="135" priority="14" stopIfTrue="1">
      <formula>$C87&lt;K$7</formula>
    </cfRule>
    <cfRule type="expression" dxfId="134" priority="13" stopIfTrue="1">
      <formula>$C87=K$7</formula>
    </cfRule>
  </conditionalFormatting>
  <conditionalFormatting sqref="K18:M19">
    <cfRule type="expression" dxfId="133" priority="171" stopIfTrue="1">
      <formula>$C18=K$7</formula>
    </cfRule>
    <cfRule type="expression" dxfId="132" priority="172" stopIfTrue="1">
      <formula>$C18&lt;K$7</formula>
    </cfRule>
  </conditionalFormatting>
  <conditionalFormatting sqref="K18:M20">
    <cfRule type="expression" dxfId="131" priority="21" stopIfTrue="1">
      <formula>$C18=K$7</formula>
    </cfRule>
    <cfRule type="expression" dxfId="130" priority="22" stopIfTrue="1">
      <formula>$C18&lt;K$7</formula>
    </cfRule>
  </conditionalFormatting>
  <conditionalFormatting sqref="K52:M52">
    <cfRule type="expression" dxfId="129" priority="1318" stopIfTrue="1">
      <formula>$C52&lt;K$7</formula>
    </cfRule>
    <cfRule type="expression" dxfId="128" priority="1317" stopIfTrue="1">
      <formula>$C52=K$7</formula>
    </cfRule>
  </conditionalFormatting>
  <conditionalFormatting sqref="K55:M55">
    <cfRule type="expression" dxfId="127" priority="1168" stopIfTrue="1">
      <formula>$C55&lt;K$7</formula>
    </cfRule>
    <cfRule type="expression" dxfId="126" priority="1167" stopIfTrue="1">
      <formula>$C55=K$7</formula>
    </cfRule>
  </conditionalFormatting>
  <conditionalFormatting sqref="K22:N22">
    <cfRule type="expression" dxfId="125" priority="129" stopIfTrue="1">
      <formula>$C22=K$7</formula>
    </cfRule>
    <cfRule type="expression" dxfId="124" priority="130" stopIfTrue="1">
      <formula>$C22&lt;K$7</formula>
    </cfRule>
  </conditionalFormatting>
  <conditionalFormatting sqref="K23:N23">
    <cfRule type="expression" dxfId="123" priority="394" stopIfTrue="1">
      <formula>$C23&lt;K$7</formula>
    </cfRule>
    <cfRule type="expression" dxfId="122" priority="393" stopIfTrue="1">
      <formula>$C23=K$7</formula>
    </cfRule>
  </conditionalFormatting>
  <conditionalFormatting sqref="K56:N56">
    <cfRule type="expression" dxfId="121" priority="1210" stopIfTrue="1">
      <formula>$C56&lt;K$7</formula>
    </cfRule>
    <cfRule type="expression" dxfId="120" priority="1209" stopIfTrue="1">
      <formula>$C56=K$7</formula>
    </cfRule>
  </conditionalFormatting>
  <conditionalFormatting sqref="K57:O57">
    <cfRule type="expression" dxfId="119" priority="1249" stopIfTrue="1">
      <formula>$C57=K$7</formula>
    </cfRule>
    <cfRule type="expression" dxfId="118" priority="1250" stopIfTrue="1">
      <formula>$C57&lt;K$7</formula>
    </cfRule>
  </conditionalFormatting>
  <conditionalFormatting sqref="K25:P25">
    <cfRule type="expression" dxfId="117" priority="478" stopIfTrue="1">
      <formula>$C25&lt;K$7</formula>
    </cfRule>
    <cfRule type="expression" dxfId="116" priority="477" stopIfTrue="1">
      <formula>$C25=K$7</formula>
    </cfRule>
  </conditionalFormatting>
  <conditionalFormatting sqref="K58:P58">
    <cfRule type="expression" dxfId="115" priority="1342" stopIfTrue="1">
      <formula>$C58=K$7</formula>
    </cfRule>
    <cfRule type="expression" dxfId="114" priority="1343" stopIfTrue="1">
      <formula>$C58&lt;K$7</formula>
    </cfRule>
  </conditionalFormatting>
  <conditionalFormatting sqref="K24:Q24">
    <cfRule type="expression" dxfId="113" priority="123" stopIfTrue="1">
      <formula>$C24=K$7</formula>
    </cfRule>
    <cfRule type="expression" dxfId="112" priority="124" stopIfTrue="1">
      <formula>$C24&lt;K$7</formula>
    </cfRule>
  </conditionalFormatting>
  <conditionalFormatting sqref="L20:M20">
    <cfRule type="expression" dxfId="111" priority="167" stopIfTrue="1">
      <formula>$C20=L$7</formula>
    </cfRule>
    <cfRule type="expression" dxfId="110" priority="168" stopIfTrue="1">
      <formula>$C20&lt;L$7</formula>
    </cfRule>
  </conditionalFormatting>
  <conditionalFormatting sqref="L21:M21">
    <cfRule type="expression" dxfId="109" priority="9" stopIfTrue="1">
      <formula>$C21=L$7</formula>
    </cfRule>
    <cfRule type="expression" dxfId="108" priority="10" stopIfTrue="1">
      <formula>$C21&lt;L$7</formula>
    </cfRule>
    <cfRule type="expression" dxfId="107" priority="11" stopIfTrue="1">
      <formula>$C21=L$7</formula>
    </cfRule>
    <cfRule type="expression" dxfId="106" priority="12" stopIfTrue="1">
      <formula>$C21&lt;L$7</formula>
    </cfRule>
  </conditionalFormatting>
  <conditionalFormatting sqref="L22:M25">
    <cfRule type="expression" dxfId="105" priority="354" stopIfTrue="1">
      <formula>$C22&lt;L$7</formula>
    </cfRule>
    <cfRule type="expression" dxfId="104" priority="353" stopIfTrue="1">
      <formula>$C22=L$7</formula>
    </cfRule>
  </conditionalFormatting>
  <conditionalFormatting sqref="L53:M53">
    <cfRule type="expression" dxfId="103" priority="1305" stopIfTrue="1">
      <formula>$C53=L$7</formula>
    </cfRule>
    <cfRule type="expression" dxfId="102" priority="1306" stopIfTrue="1">
      <formula>$C53&lt;L$7</formula>
    </cfRule>
  </conditionalFormatting>
  <conditionalFormatting sqref="L54:M54">
    <cfRule type="cellIs" dxfId="101" priority="1304" operator="between">
      <formula>L53*0.95</formula>
      <formula>L53*1.2</formula>
    </cfRule>
    <cfRule type="expression" priority="1300">
      <formula>$C54=L$5</formula>
    </cfRule>
    <cfRule type="cellIs" dxfId="100" priority="1301" stopIfTrue="1" operator="equal">
      <formula>0</formula>
    </cfRule>
    <cfRule type="cellIs" dxfId="99" priority="1302" operator="lessThan">
      <formula>L53*95%</formula>
    </cfRule>
    <cfRule type="cellIs" dxfId="98" priority="1303" operator="greaterThan">
      <formula>L53*120%</formula>
    </cfRule>
  </conditionalFormatting>
  <conditionalFormatting sqref="L55:M56">
    <cfRule type="expression" dxfId="97" priority="1170" stopIfTrue="1">
      <formula>$C55&lt;L$7</formula>
    </cfRule>
    <cfRule type="expression" dxfId="96" priority="1169" stopIfTrue="1">
      <formula>$C55=L$7</formula>
    </cfRule>
  </conditionalFormatting>
  <conditionalFormatting sqref="L57:M58">
    <cfRule type="expression" dxfId="95" priority="1252" stopIfTrue="1">
      <formula>$C57&lt;L$7</formula>
    </cfRule>
    <cfRule type="expression" dxfId="94" priority="1251" stopIfTrue="1">
      <formula>$C57=L$7</formula>
    </cfRule>
  </conditionalFormatting>
  <conditionalFormatting sqref="L87:M87">
    <cfRule type="cellIs" dxfId="93" priority="834" operator="between">
      <formula>L86*0.95</formula>
      <formula>L86*1.2</formula>
    </cfRule>
    <cfRule type="expression" priority="830">
      <formula>$C87=L$5</formula>
    </cfRule>
    <cfRule type="cellIs" dxfId="92" priority="831" stopIfTrue="1" operator="equal">
      <formula>0</formula>
    </cfRule>
    <cfRule type="cellIs" dxfId="91" priority="832" operator="lessThan">
      <formula>L86*95%</formula>
    </cfRule>
    <cfRule type="cellIs" dxfId="90" priority="833" operator="greaterThan">
      <formula>L86*120%</formula>
    </cfRule>
  </conditionalFormatting>
  <conditionalFormatting sqref="L88:M91">
    <cfRule type="expression" dxfId="89" priority="697" stopIfTrue="1">
      <formula>$C88=L$7</formula>
    </cfRule>
    <cfRule type="expression" dxfId="88" priority="699" stopIfTrue="1">
      <formula>$C88=L$7</formula>
    </cfRule>
    <cfRule type="expression" dxfId="87" priority="700" stopIfTrue="1">
      <formula>$C88&lt;L$7</formula>
    </cfRule>
    <cfRule type="expression" dxfId="86" priority="698" stopIfTrue="1">
      <formula>$C88&lt;L$7</formula>
    </cfRule>
  </conditionalFormatting>
  <conditionalFormatting sqref="N55 O56 P57 Q58">
    <cfRule type="expression" priority="1447">
      <formula>$C55=N$5</formula>
    </cfRule>
  </conditionalFormatting>
  <conditionalFormatting sqref="N55">
    <cfRule type="cellIs" dxfId="85" priority="1298" operator="greaterThan">
      <formula>N54*120%</formula>
    </cfRule>
    <cfRule type="cellIs" dxfId="84" priority="1299" operator="between">
      <formula>N54*0.95</formula>
      <formula>N54*1.2</formula>
    </cfRule>
    <cfRule type="cellIs" dxfId="83" priority="1297" stopIfTrue="1" operator="equal">
      <formula>0</formula>
    </cfRule>
  </conditionalFormatting>
  <conditionalFormatting sqref="N88 O89 P90 Q91">
    <cfRule type="expression" priority="977">
      <formula>$C88=N$5</formula>
    </cfRule>
  </conditionalFormatting>
  <conditionalFormatting sqref="N88">
    <cfRule type="cellIs" dxfId="82" priority="827" stopIfTrue="1" operator="equal">
      <formula>0</formula>
    </cfRule>
    <cfRule type="cellIs" dxfId="81" priority="828" operator="greaterThan">
      <formula>N87*120%</formula>
    </cfRule>
    <cfRule type="cellIs" dxfId="80" priority="829" operator="between">
      <formula>N87*0.95</formula>
      <formula>N87*1.2</formula>
    </cfRule>
  </conditionalFormatting>
  <conditionalFormatting sqref="N89">
    <cfRule type="expression" dxfId="79" priority="778" stopIfTrue="1">
      <formula>$C89&lt;N$7</formula>
    </cfRule>
    <cfRule type="expression" dxfId="78" priority="777" stopIfTrue="1">
      <formula>$C89=N$7</formula>
    </cfRule>
  </conditionalFormatting>
  <conditionalFormatting sqref="N90:O90">
    <cfRule type="expression" dxfId="77" priority="819" stopIfTrue="1">
      <formula>$C90=N$7</formula>
    </cfRule>
    <cfRule type="expression" dxfId="76" priority="820" stopIfTrue="1">
      <formula>$C90&lt;N$7</formula>
    </cfRule>
  </conditionalFormatting>
  <conditionalFormatting sqref="N80:P87 O88:P88 P89">
    <cfRule type="expression" dxfId="75" priority="99" stopIfTrue="1">
      <formula>$C80=N$7</formula>
    </cfRule>
    <cfRule type="expression" dxfId="74" priority="100" stopIfTrue="1">
      <formula>$C80&lt;N$7</formula>
    </cfRule>
  </conditionalFormatting>
  <conditionalFormatting sqref="N15:Q20 N21 O21:Q22 P23:Q23 Q24">
    <cfRule type="expression" dxfId="73" priority="180" stopIfTrue="1">
      <formula>$C15&lt;N$7</formula>
    </cfRule>
  </conditionalFormatting>
  <conditionalFormatting sqref="N15:Q20 N21 O21:Q22 Q24 P23:Q23">
    <cfRule type="expression" dxfId="72" priority="179" stopIfTrue="1">
      <formula>$C15=N$7</formula>
    </cfRule>
  </conditionalFormatting>
  <conditionalFormatting sqref="N15:Q22">
    <cfRule type="expression" dxfId="71" priority="132" stopIfTrue="1">
      <formula>$C15&lt;N$7</formula>
    </cfRule>
    <cfRule type="expression" dxfId="70" priority="131" stopIfTrue="1">
      <formula>$C15=N$7</formula>
    </cfRule>
  </conditionalFormatting>
  <conditionalFormatting sqref="N33:Q33">
    <cfRule type="expression" dxfId="69" priority="1874" stopIfTrue="1">
      <formula>N$27=0</formula>
    </cfRule>
    <cfRule type="cellIs" dxfId="68" priority="1876" operator="lessThan">
      <formula>0</formula>
    </cfRule>
    <cfRule type="cellIs" dxfId="67" priority="1875" operator="greaterThan">
      <formula>0</formula>
    </cfRule>
  </conditionalFormatting>
  <conditionalFormatting sqref="N66:Q66">
    <cfRule type="expression" dxfId="66" priority="1404" stopIfTrue="1">
      <formula>N$27=0</formula>
    </cfRule>
    <cfRule type="cellIs" dxfId="65" priority="1405" operator="greaterThan">
      <formula>0</formula>
    </cfRule>
    <cfRule type="cellIs" dxfId="64" priority="1406" operator="lessThan">
      <formula>0</formula>
    </cfRule>
  </conditionalFormatting>
  <conditionalFormatting sqref="N99:Q99">
    <cfRule type="cellIs" dxfId="63" priority="936" operator="lessThan">
      <formula>0</formula>
    </cfRule>
    <cfRule type="expression" dxfId="62" priority="934" stopIfTrue="1">
      <formula>N$27=0</formula>
    </cfRule>
    <cfRule type="cellIs" dxfId="61" priority="935" operator="greaterThan">
      <formula>0</formula>
    </cfRule>
  </conditionalFormatting>
  <conditionalFormatting sqref="O23">
    <cfRule type="expression" dxfId="60" priority="5" stopIfTrue="1">
      <formula>$C23=O$7</formula>
    </cfRule>
    <cfRule type="expression" dxfId="59" priority="6" stopIfTrue="1">
      <formula>$C23&lt;O$7</formula>
    </cfRule>
  </conditionalFormatting>
  <conditionalFormatting sqref="O56">
    <cfRule type="cellIs" dxfId="58" priority="1296" operator="between">
      <formula>O55*0.95</formula>
      <formula>O55*1.2</formula>
    </cfRule>
    <cfRule type="cellIs" dxfId="57" priority="1294" stopIfTrue="1" operator="equal">
      <formula>0</formula>
    </cfRule>
    <cfRule type="cellIs" dxfId="56" priority="1295" operator="greaterThan">
      <formula>O55*120%</formula>
    </cfRule>
  </conditionalFormatting>
  <conditionalFormatting sqref="O89">
    <cfRule type="cellIs" dxfId="55" priority="825" operator="greaterThan">
      <formula>O88*120%</formula>
    </cfRule>
    <cfRule type="cellIs" dxfId="54" priority="826" operator="between">
      <formula>O88*0.95</formula>
      <formula>O88*1.2</formula>
    </cfRule>
    <cfRule type="cellIs" dxfId="53" priority="824" stopIfTrue="1" operator="equal">
      <formula>0</formula>
    </cfRule>
  </conditionalFormatting>
  <conditionalFormatting sqref="O23:Q23">
    <cfRule type="expression" dxfId="52" priority="7" stopIfTrue="1">
      <formula>$C23=O$7</formula>
    </cfRule>
    <cfRule type="expression" dxfId="51" priority="8" stopIfTrue="1">
      <formula>$C23&lt;O$7</formula>
    </cfRule>
  </conditionalFormatting>
  <conditionalFormatting sqref="P24">
    <cfRule type="expression" dxfId="50" priority="122" stopIfTrue="1">
      <formula>$C24&lt;P$7</formula>
    </cfRule>
    <cfRule type="expression" dxfId="49" priority="121" stopIfTrue="1">
      <formula>$C24=P$7</formula>
    </cfRule>
  </conditionalFormatting>
  <conditionalFormatting sqref="P57">
    <cfRule type="cellIs" dxfId="48" priority="1291" stopIfTrue="1" operator="equal">
      <formula>0</formula>
    </cfRule>
    <cfRule type="cellIs" dxfId="47" priority="1293" operator="between">
      <formula>P56*0.95</formula>
      <formula>P56*1.2</formula>
    </cfRule>
    <cfRule type="cellIs" dxfId="46" priority="1292" operator="greaterThan">
      <formula>P56*120%</formula>
    </cfRule>
  </conditionalFormatting>
  <conditionalFormatting sqref="P90">
    <cfRule type="cellIs" dxfId="45" priority="822" operator="greaterThan">
      <formula>P89*120%</formula>
    </cfRule>
    <cfRule type="cellIs" dxfId="44" priority="821" stopIfTrue="1" operator="equal">
      <formula>0</formula>
    </cfRule>
    <cfRule type="cellIs" dxfId="43" priority="823" operator="between">
      <formula>P89*0.95</formula>
      <formula>P89*1.2</formula>
    </cfRule>
  </conditionalFormatting>
  <conditionalFormatting sqref="Q25">
    <cfRule type="expression" dxfId="42" priority="120" stopIfTrue="1">
      <formula>$C25&lt;Q$7</formula>
    </cfRule>
    <cfRule type="expression" dxfId="41" priority="119" stopIfTrue="1">
      <formula>$C25=Q$7</formula>
    </cfRule>
    <cfRule type="expression" dxfId="40" priority="118" stopIfTrue="1">
      <formula>$C25&lt;Q$7</formula>
    </cfRule>
    <cfRule type="expression" dxfId="39" priority="117" stopIfTrue="1">
      <formula>$C25=Q$7</formula>
    </cfRule>
  </conditionalFormatting>
  <conditionalFormatting sqref="Q58 N55 O56 P57">
    <cfRule type="cellIs" dxfId="38" priority="1449" operator="lessThan">
      <formula>N54*95%</formula>
    </cfRule>
  </conditionalFormatting>
  <conditionalFormatting sqref="Q58">
    <cfRule type="cellIs" dxfId="37" priority="1451" operator="between">
      <formula>Q57*0.95</formula>
      <formula>Q57*1.2</formula>
    </cfRule>
    <cfRule type="cellIs" dxfId="36" priority="1448" stopIfTrue="1" operator="equal">
      <formula>0</formula>
    </cfRule>
    <cfRule type="cellIs" dxfId="35" priority="1450" operator="greaterThan">
      <formula>Q57*120%</formula>
    </cfRule>
  </conditionalFormatting>
  <conditionalFormatting sqref="Q63">
    <cfRule type="cellIs" dxfId="34" priority="1424" operator="greaterThan">
      <formula>$I$31</formula>
    </cfRule>
  </conditionalFormatting>
  <conditionalFormatting sqref="Q91 N88 O89 P90">
    <cfRule type="cellIs" dxfId="33" priority="979" operator="lessThan">
      <formula>N87*95%</formula>
    </cfRule>
  </conditionalFormatting>
  <conditionalFormatting sqref="Q91">
    <cfRule type="cellIs" dxfId="32" priority="980" operator="greaterThan">
      <formula>Q90*120%</formula>
    </cfRule>
    <cfRule type="cellIs" dxfId="31" priority="981" operator="between">
      <formula>Q90*0.95</formula>
      <formula>Q90*1.2</formula>
    </cfRule>
    <cfRule type="cellIs" dxfId="30" priority="978" stopIfTrue="1" operator="equal">
      <formula>0</formula>
    </cfRule>
  </conditionalFormatting>
  <conditionalFormatting sqref="Q96">
    <cfRule type="cellIs" dxfId="29" priority="954" operator="greaterThan">
      <formula>$I$31</formula>
    </cfRule>
  </conditionalFormatting>
  <conditionalFormatting sqref="R12:R25">
    <cfRule type="expression" dxfId="28" priority="182" stopIfTrue="1">
      <formula>$C12&lt;R$7</formula>
    </cfRule>
    <cfRule type="expression" dxfId="27" priority="181" stopIfTrue="1">
      <formula>$C12=R$7</formula>
    </cfRule>
  </conditionalFormatting>
  <conditionalFormatting sqref="R45:R47 N45:P54 O55:P55 P56 R58">
    <cfRule type="expression" dxfId="26" priority="1455" stopIfTrue="1">
      <formula>$C45&lt;N$7</formula>
    </cfRule>
    <cfRule type="expression" dxfId="25" priority="1454" stopIfTrue="1">
      <formula>$C45=N$7</formula>
    </cfRule>
  </conditionalFormatting>
  <conditionalFormatting sqref="R78:R91">
    <cfRule type="expression" dxfId="24" priority="517" stopIfTrue="1">
      <formula>$C78=R$7</formula>
    </cfRule>
    <cfRule type="expression" dxfId="23" priority="518" stopIfTrue="1">
      <formula>$C78&lt;R$7</formula>
    </cfRule>
  </conditionalFormatting>
  <conditionalFormatting sqref="R32:U32 S26:U27 S35:U35">
    <cfRule type="expression" dxfId="22" priority="1900" stopIfTrue="1">
      <formula>AND($B$4&lt;$E$7,R$13&gt;$E$7)</formula>
    </cfRule>
  </conditionalFormatting>
  <conditionalFormatting sqref="R32:U32">
    <cfRule type="expression" dxfId="21" priority="1866" stopIfTrue="1">
      <formula>AND($B$4&lt;$F$7,R$13&gt;$F$7)</formula>
    </cfRule>
  </conditionalFormatting>
  <conditionalFormatting sqref="R65:U65 S59:U60 S68:U68">
    <cfRule type="expression" dxfId="20" priority="1430" stopIfTrue="1">
      <formula>AND($B$4&lt;$E$7,R$13&gt;$E$7)</formula>
    </cfRule>
  </conditionalFormatting>
  <conditionalFormatting sqref="R65:U65">
    <cfRule type="expression" dxfId="19" priority="1396" stopIfTrue="1">
      <formula>AND($B$4&lt;$F$7,R$13&gt;$F$7)</formula>
    </cfRule>
  </conditionalFormatting>
  <conditionalFormatting sqref="R98:U98 S92:U93 S101:U101">
    <cfRule type="expression" dxfId="18" priority="960" stopIfTrue="1">
      <formula>AND($B$4&lt;$E$7,R$13&gt;$E$7)</formula>
    </cfRule>
  </conditionalFormatting>
  <conditionalFormatting sqref="R98:U98">
    <cfRule type="expression" dxfId="17" priority="926" stopIfTrue="1">
      <formula>AND($B$4&lt;$F$7,R$13&gt;$F$7)</formula>
    </cfRule>
  </conditionalFormatting>
  <conditionalFormatting sqref="S29:U29 U30 S31:U31">
    <cfRule type="expression" dxfId="16" priority="1930" stopIfTrue="1">
      <formula>AND(#REF!&lt;#REF!,S$14&gt;#REF!)</formula>
    </cfRule>
  </conditionalFormatting>
  <conditionalFormatting sqref="S33:U34">
    <cfRule type="expression" dxfId="15" priority="1865" stopIfTrue="1">
      <formula>AND($B$2&lt;$E$5,S$13&gt;$E$5)</formula>
    </cfRule>
  </conditionalFormatting>
  <conditionalFormatting sqref="S62:U64">
    <cfRule type="expression" dxfId="14" priority="1460" stopIfTrue="1">
      <formula>AND(#REF!&lt;#REF!,S$14&gt;#REF!)</formula>
    </cfRule>
  </conditionalFormatting>
  <conditionalFormatting sqref="S66:U67">
    <cfRule type="expression" dxfId="13" priority="1395" stopIfTrue="1">
      <formula>AND($B$2&lt;$E$5,S$13&gt;$E$5)</formula>
    </cfRule>
  </conditionalFormatting>
  <conditionalFormatting sqref="S99:U100">
    <cfRule type="expression" dxfId="12" priority="925" stopIfTrue="1">
      <formula>AND($B$2&lt;$E$5,S$13&gt;$E$5)</formula>
    </cfRule>
  </conditionalFormatting>
  <conditionalFormatting sqref="S95:W97">
    <cfRule type="expression" dxfId="11" priority="990" stopIfTrue="1">
      <formula>AND(#REF!&lt;#REF!,S$14&gt;#REF!)</formula>
    </cfRule>
  </conditionalFormatting>
  <conditionalFormatting sqref="U32">
    <cfRule type="expression" dxfId="10" priority="1869" stopIfTrue="1">
      <formula>AND($B$4&lt;$G$7,U$15&gt;$G$7)</formula>
    </cfRule>
    <cfRule type="expression" dxfId="9" priority="1867" stopIfTrue="1">
      <formula>AND($B$4&lt;$F$7,U$15&gt;$F$7)</formula>
    </cfRule>
    <cfRule type="expression" dxfId="8" priority="1868" stopIfTrue="1">
      <formula>AND($B$4&lt;$E$7,U$15&gt;$E$7)</formula>
    </cfRule>
  </conditionalFormatting>
  <conditionalFormatting sqref="U65">
    <cfRule type="expression" dxfId="7" priority="1398" stopIfTrue="1">
      <formula>AND($B$4&lt;$E$7,U$15&gt;$E$7)</formula>
    </cfRule>
    <cfRule type="expression" dxfId="6" priority="1397" stopIfTrue="1">
      <formula>AND($B$4&lt;$F$7,U$15&gt;$F$7)</formula>
    </cfRule>
    <cfRule type="expression" dxfId="5" priority="1399" stopIfTrue="1">
      <formula>AND($B$4&lt;$G$7,U$15&gt;$G$7)</formula>
    </cfRule>
  </conditionalFormatting>
  <conditionalFormatting sqref="U98">
    <cfRule type="expression" dxfId="4" priority="929" stopIfTrue="1">
      <formula>AND($B$4&lt;$G$7,U$15&gt;$G$7)</formula>
    </cfRule>
    <cfRule type="expression" dxfId="3" priority="928" stopIfTrue="1">
      <formula>AND($B$4&lt;$E$7,U$15&gt;$E$7)</formula>
    </cfRule>
    <cfRule type="expression" dxfId="2" priority="927" stopIfTrue="1">
      <formula>AND($B$4&lt;$F$7,U$15&gt;$F$7)</formula>
    </cfRule>
  </conditionalFormatting>
  <conditionalFormatting sqref="V26:V32">
    <cfRule type="expression" dxfId="1" priority="2214" stopIfTrue="1">
      <formula>AND(#REF!&lt;#REF!,V$14&gt;#REF!)</formula>
    </cfRule>
  </conditionalFormatting>
  <conditionalFormatting sqref="W26:W27 W29:W32 V60:W61 V63:W65 V92:W93">
    <cfRule type="expression" dxfId="0" priority="3145" stopIfTrue="1">
      <formula>AND(#REF!&lt;#REF!,V$14&gt;#REF!)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Linearity</vt:lpstr>
      <vt:lpstr>SI -Overall</vt:lpstr>
      <vt:lpstr>SI-Onshore</vt:lpstr>
      <vt:lpstr>SI-Overseas</vt:lpstr>
      <vt:lpstr>BD</vt:lpstr>
      <vt:lpstr>NP</vt:lpstr>
      <vt:lpstr>SL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Naresh Sharma</dc:creator>
  <cp:lastModifiedBy>Patil Bhuvaneshwari</cp:lastModifiedBy>
  <dcterms:created xsi:type="dcterms:W3CDTF">2017-04-03T12:04:18Z</dcterms:created>
  <dcterms:modified xsi:type="dcterms:W3CDTF">2026-02-02T10:08:21Z</dcterms:modified>
</cp:coreProperties>
</file>